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3" windowHeight="6808" tabRatio="706" activeTab="2"/>
  </bookViews>
  <sheets>
    <sheet name="Race Data Sheet" sheetId="1" r:id="rId1"/>
    <sheet name="Calibration sheet" sheetId="2" r:id="rId2"/>
    <sheet name="Measurement" sheetId="17" r:id="rId3"/>
    <sheet name="Map of Course" sheetId="19" r:id="rId4"/>
    <sheet name="Reference Points" sheetId="21" r:id="rId5"/>
    <sheet name="Start Layout" sheetId="16" r:id="rId6"/>
    <sheet name="Finish Layout" sheetId="15" r:id="rId7"/>
  </sheets>
  <definedNames>
    <definedName name="_xlnm.Print_Area" localSheetId="2">Measurement!$A$1:$E$41</definedName>
    <definedName name="_xlnm.Print_Area" localSheetId="4">'Reference Points'!$A$1:$J$188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3" i="1"/>
  <c r="C21" i="17"/>
  <c r="D18" i="2"/>
  <c r="D78" i="1"/>
  <c r="D77"/>
  <c r="D76"/>
  <c r="D75"/>
  <c r="D79" s="1"/>
  <c r="B81" s="1"/>
  <c r="B65"/>
  <c r="D60"/>
  <c r="D59"/>
  <c r="D58"/>
  <c r="D57"/>
  <c r="D61" s="1"/>
  <c r="B66" s="1"/>
  <c r="B67" s="1"/>
  <c r="B86" l="1"/>
  <c r="B82"/>
  <c r="B87" s="1"/>
  <c r="B8" i="17"/>
  <c r="D38" i="2"/>
  <c r="D39"/>
  <c r="D37"/>
  <c r="D36"/>
  <c r="D21"/>
  <c r="D20"/>
  <c r="D19"/>
  <c r="B26"/>
  <c r="B7" i="17" l="1"/>
  <c r="B7" i="2"/>
  <c r="B38" i="1"/>
  <c r="C30" i="17" l="1"/>
  <c r="C29"/>
  <c r="C28"/>
  <c r="C27"/>
  <c r="C26"/>
  <c r="C25"/>
  <c r="C24"/>
  <c r="C23"/>
  <c r="C22"/>
  <c r="D21"/>
  <c r="D22" l="1"/>
  <c r="D23" s="1"/>
  <c r="D24" s="1"/>
  <c r="D25" s="1"/>
  <c r="D26" s="1"/>
  <c r="D27" s="1"/>
  <c r="D28" s="1"/>
  <c r="D29" s="1"/>
  <c r="D30" s="1"/>
  <c r="D40" i="2" l="1"/>
  <c r="B42" s="1"/>
  <c r="B43" l="1"/>
  <c r="B54"/>
  <c r="B10"/>
  <c r="D22"/>
  <c r="B27" s="1"/>
  <c r="B14" i="17" s="1"/>
  <c r="B28" i="2" l="1"/>
  <c r="B15" i="17" s="1"/>
  <c r="B47" i="2"/>
  <c r="B32" i="17" s="1"/>
  <c r="B36" s="1"/>
  <c r="B39" s="1"/>
  <c r="B40" s="1"/>
  <c r="B48" i="2" l="1"/>
  <c r="B33" i="17" s="1"/>
  <c r="B37" s="1"/>
</calcChain>
</file>

<file path=xl/sharedStrings.xml><?xml version="1.0" encoding="utf-8"?>
<sst xmlns="http://schemas.openxmlformats.org/spreadsheetml/2006/main" count="186" uniqueCount="117">
  <si>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</si>
  <si>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</si>
  <si>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</si>
  <si>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</si>
  <si>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</si>
  <si>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</si>
  <si>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</si>
  <si>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</si>
  <si>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</si>
  <si>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</si>
  <si>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</si>
  <si>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</si>
  <si>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</si>
  <si>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</si>
  <si>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</si>
  <si>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</si>
  <si>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</si>
  <si>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</si>
  <si>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</si>
  <si>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</si>
  <si>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</si>
  <si>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</si>
  <si>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</si>
  <si>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</si>
  <si>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</si>
  <si>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</si>
  <si>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</si>
  <si>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</si>
  <si>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</si>
  <si>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</si>
  <si>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</si>
  <si>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</si>
  <si>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</si>
  <si>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</si>
  <si>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</si>
  <si>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</si>
  <si>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</si>
  <si>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</si>
  <si>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</si>
  <si>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</si>
  <si>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</si>
  <si>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</si>
  <si>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</si>
  <si>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</si>
  <si>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</si>
  <si>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</si>
  <si>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</si>
  <si>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</si>
  <si>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</si>
  <si>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</si>
  <si>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</si>
  <si>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</si>
  <si>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</si>
  <si>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</si>
  <si>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</si>
  <si>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</si>
  <si>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</si>
  <si>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</si>
  <si>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</si>
  <si>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</si>
  <si>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</si>
  <si>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</si>
  <si>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</si>
  <si>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</si>
  <si>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</si>
  <si>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</si>
  <si>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</si>
  <si>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</si>
  <si>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</si>
  <si>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</si>
  <si>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</si>
  <si>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</si>
  <si>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</si>
  <si>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</si>
  <si>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</si>
  <si>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</si>
  <si>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</si>
  <si>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</si>
  <si>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</si>
  <si>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</si>
  <si>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</si>
  <si>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</si>
  <si>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COURSE LAYOUT</t>
  </si>
  <si>
    <t>Start Layout</t>
  </si>
  <si>
    <t>Finish Layout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</si>
  <si>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</si>
  <si>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</si>
  <si>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</si>
  <si>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</si>
  <si>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</si>
  <si>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</si>
  <si>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</si>
  <si>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</si>
  <si>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</si>
  <si>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</si>
  <si>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</si>
  <si>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Reference Points</t>
  </si>
  <si>
    <t>Ken Kaiser</t>
  </si>
  <si>
    <t>Manor House Lane</t>
  </si>
  <si>
    <t>17 °C</t>
  </si>
  <si>
    <t>18 °C</t>
  </si>
  <si>
    <t>West Yorkshire</t>
  </si>
  <si>
    <t>Firefighters 5</t>
  </si>
  <si>
    <t>5Miles</t>
  </si>
  <si>
    <t>Bradford Airedale AC</t>
  </si>
  <si>
    <t>UKA</t>
  </si>
  <si>
    <t>http://www.westyorksfire.gov.uk/about-us/who-we-are/associated-groups/firefighters-5/</t>
  </si>
  <si>
    <t>West Yorkshire Fire &amp; Rescue Service, Bradford Road, Birkenshaw, Bradford, West Yorkshire BD11 2DY, United Kingdom</t>
  </si>
  <si>
    <t>Dave.Teggart@westyorksfire.gov.uk</t>
  </si>
  <si>
    <t>40m</t>
  </si>
  <si>
    <t>Hilly</t>
  </si>
  <si>
    <t>City streets</t>
  </si>
  <si>
    <t>Single lap</t>
  </si>
  <si>
    <t xml:space="preserve">Foot path to be used when available . </t>
  </si>
  <si>
    <t>No turns on public roads.</t>
  </si>
  <si>
    <t>8.15 am</t>
  </si>
  <si>
    <r>
      <t xml:space="preserve">Map of course and photos of mile/km marks are available at </t>
    </r>
    <r>
      <rPr>
        <b/>
        <sz val="10"/>
        <rFont val="Arial"/>
        <family val="2"/>
      </rPr>
      <t>www.kenkaiser.co.uk</t>
    </r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</si>
</sst>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23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3" fillId="0" borderId="26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/>
    </xf>
    <xf numFmtId="0" fontId="3" fillId="0" borderId="3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/>
    </xf>
    <xf numFmtId="0" fontId="1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vertical="top" wrapText="1"/>
    </xf>
    <xf numFmtId="0" fontId="3" fillId="0" borderId="3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vertical="center"/>
    </xf>
    <xf numFmtId="0" fontId="16" fillId="0" borderId="23" xfId="0" applyFont="1" applyBorder="1" applyAlignment="1">
      <alignment horizontal="left" vertical="center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/>
    </xf>
    <xf numFmtId="0" fontId="17" fillId="0" borderId="13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/>
    </xf>
    <xf numFmtId="0" fontId="11" fillId="0" borderId="23" xfId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14" fontId="2" fillId="0" borderId="23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0" fontId="2" fillId="0" borderId="23" xfId="0" applyFont="1" applyBorder="1" applyAlignment="1">
      <alignment vertical="top" wrapText="1"/>
    </xf>
    <xf numFmtId="14" fontId="4" fillId="0" borderId="24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" fillId="0" borderId="45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43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5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10" fontId="0" fillId="0" borderId="0" xfId="0" applyNumberFormat="1" applyAlignment="1"/>
    <xf numFmtId="0" fontId="10" fillId="0" borderId="0" xfId="0" applyFont="1" applyAlignment="1"/>
    <xf numFmtId="0" fontId="3" fillId="0" borderId="13" xfId="0" applyFont="1" applyBorder="1" applyAlignment="1">
      <alignment vertical="top" wrapText="1"/>
    </xf>
    <xf numFmtId="0" fontId="18" fillId="0" borderId="0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" fillId="0" borderId="35" xfId="0" applyFont="1" applyBorder="1" applyAlignment="1"/>
    <xf numFmtId="0" fontId="4" fillId="0" borderId="1" xfId="0" applyFont="1" applyBorder="1" applyAlignment="1"/>
    <xf numFmtId="0" fontId="4" fillId="0" borderId="16" xfId="0" applyFont="1" applyBorder="1" applyAlignment="1"/>
    <xf numFmtId="0" fontId="3" fillId="0" borderId="13" xfId="0" applyFont="1" applyBorder="1" applyAlignment="1">
      <alignment horizontal="justify" vertical="center"/>
    </xf>
    <xf numFmtId="0" fontId="4" fillId="0" borderId="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4" fontId="4" fillId="0" borderId="21" xfId="0" applyNumberFormat="1" applyFont="1" applyBorder="1" applyAlignment="1">
      <alignment horizontal="center" vertical="center"/>
    </xf>
    <xf numFmtId="0" fontId="1" fillId="0" borderId="13" xfId="0" applyFont="1" applyBorder="1" applyAlignment="1"/>
    <xf numFmtId="0" fontId="4" fillId="0" borderId="3" xfId="0" applyFont="1" applyBorder="1" applyAlignment="1"/>
    <xf numFmtId="0" fontId="4" fillId="0" borderId="14" xfId="0" applyFont="1" applyBorder="1" applyAlignment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26" xfId="0" applyFont="1" applyBorder="1" applyAlignment="1"/>
    <xf numFmtId="0" fontId="4" fillId="0" borderId="4" xfId="0" applyFont="1" applyBorder="1" applyAlignment="1"/>
    <xf numFmtId="0" fontId="4" fillId="0" borderId="23" xfId="0" applyFont="1" applyBorder="1" applyAlignment="1"/>
    <xf numFmtId="0" fontId="1" fillId="3" borderId="1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/>
    <xf numFmtId="0" fontId="7" fillId="3" borderId="14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9" fontId="4" fillId="0" borderId="2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14" fontId="2" fillId="0" borderId="14" xfId="0" applyNumberFormat="1" applyFont="1" applyBorder="1" applyAlignment="1">
      <alignment horizontal="left" vertical="top" wrapText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5" fillId="0" borderId="9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1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vertical="center"/>
    </xf>
    <xf numFmtId="0" fontId="18" fillId="0" borderId="4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2" fontId="1" fillId="0" borderId="10" xfId="0" applyNumberFormat="1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left"/>
    </xf>
    <xf numFmtId="2" fontId="18" fillId="0" borderId="3" xfId="0" applyNumberFormat="1" applyFont="1" applyFill="1" applyBorder="1" applyAlignment="1">
      <alignment horizontal="left"/>
    </xf>
    <xf numFmtId="2" fontId="18" fillId="0" borderId="14" xfId="0" applyNumberFormat="1" applyFont="1" applyFill="1" applyBorder="1" applyAlignment="1">
      <alignment horizontal="left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14" fontId="2" fillId="0" borderId="1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left" vertical="center"/>
    </xf>
    <xf numFmtId="164" fontId="2" fillId="0" borderId="12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14" xfId="0" applyNumberFormat="1" applyFont="1" applyFill="1" applyBorder="1" applyAlignment="1">
      <alignment horizontal="left" vertical="center"/>
    </xf>
    <xf numFmtId="164" fontId="2" fillId="0" borderId="35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16" xfId="0" applyNumberFormat="1" applyFont="1" applyFill="1" applyBorder="1" applyAlignment="1">
      <alignment horizontal="left" vertical="center"/>
    </xf>
    <xf numFmtId="2" fontId="18" fillId="0" borderId="18" xfId="0" applyNumberFormat="1" applyFont="1" applyFill="1" applyBorder="1" applyAlignment="1">
      <alignment horizontal="left"/>
    </xf>
    <xf numFmtId="2" fontId="18" fillId="0" borderId="19" xfId="0" applyNumberFormat="1" applyFont="1" applyFill="1" applyBorder="1" applyAlignment="1">
      <alignment horizontal="left"/>
    </xf>
    <xf numFmtId="2" fontId="18" fillId="0" borderId="21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2" fillId="0" borderId="23" xfId="1" applyFont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85725</xdr:rowOff>
    </xdr:from>
    <xdr:to>
      <xdr:col>0</xdr:col>
      <xdr:colOff>822288</xdr:colOff>
      <xdr:row>3</xdr:row>
      <xdr:rowOff>110400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1" y="85725"/>
          <a:ext cx="746087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3409951</xdr:colOff>
      <xdr:row>0</xdr:row>
      <xdr:rowOff>104775</xdr:rowOff>
    </xdr:from>
    <xdr:to>
      <xdr:col>2</xdr:col>
      <xdr:colOff>747385</xdr:colOff>
      <xdr:row>3</xdr:row>
      <xdr:rowOff>129450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19801" y="104775"/>
          <a:ext cx="746087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44450</xdr:colOff>
      <xdr:row>39</xdr:row>
      <xdr:rowOff>146050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50" y="14605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682625</xdr:colOff>
      <xdr:row>39</xdr:row>
      <xdr:rowOff>165100</xdr:rowOff>
    </xdr:from>
    <xdr:ext cx="744270" cy="720000"/>
    <xdr:pic>
      <xdr:nvPicPr>
        <xdr:cNvPr id="9" name="Picture 140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1170" y="16510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507468</xdr:colOff>
      <xdr:row>36</xdr:row>
      <xdr:rowOff>23937</xdr:rowOff>
    </xdr:from>
    <xdr:ext cx="1503255" cy="580531"/>
    <xdr:sp macro="" textlink="">
      <xdr:nvSpPr>
        <xdr:cNvPr id="8" name="TextBox 7"/>
        <xdr:cNvSpPr txBox="1"/>
      </xdr:nvSpPr>
      <xdr:spPr>
        <a:xfrm>
          <a:off x="3317692" y="8488121"/>
          <a:ext cx="1503255" cy="5805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459751</xdr:colOff>
      <xdr:row>36</xdr:row>
      <xdr:rowOff>23936</xdr:rowOff>
    </xdr:from>
    <xdr:to>
      <xdr:col>1</xdr:col>
      <xdr:colOff>1637300</xdr:colOff>
      <xdr:row>36</xdr:row>
      <xdr:rowOff>531404</xdr:rowOff>
    </xdr:to>
    <xdr:pic>
      <xdr:nvPicPr>
        <xdr:cNvPr id="10" name="Picture 9" descr="Signatur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0800000">
          <a:off x="3269975" y="8488120"/>
          <a:ext cx="1177549" cy="507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1</xdr:col>
      <xdr:colOff>589788</xdr:colOff>
      <xdr:row>92</xdr:row>
      <xdr:rowOff>155448</xdr:rowOff>
    </xdr:to>
    <xdr:pic>
      <xdr:nvPicPr>
        <xdr:cNvPr id="12" name="Picture 11" descr="Signature.jpe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10224" y="18651845"/>
          <a:ext cx="589788" cy="155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44450</xdr:colOff>
      <xdr:row>0</xdr:row>
      <xdr:rowOff>146050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50" y="14605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682625</xdr:colOff>
      <xdr:row>0</xdr:row>
      <xdr:rowOff>165100</xdr:rowOff>
    </xdr:from>
    <xdr:ext cx="744270" cy="720000"/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9975" y="16510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104775</xdr:rowOff>
    </xdr:from>
    <xdr:ext cx="744270" cy="720000"/>
    <xdr:pic>
      <xdr:nvPicPr>
        <xdr:cNvPr id="8" name="Picture 140">
          <a:extLst>
            <a:ext uri="{FF2B5EF4-FFF2-40B4-BE49-F238E27FC236}">
              <a16:creationId xmlns="" xmlns:a16="http://schemas.microsoft.com/office/drawing/2014/main" id="{A13D6EDC-75E0-4699-890B-33C5D9D7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3492500</xdr:colOff>
      <xdr:row>0</xdr:row>
      <xdr:rowOff>114300</xdr:rowOff>
    </xdr:from>
    <xdr:ext cx="744270" cy="720000"/>
    <xdr:pic>
      <xdr:nvPicPr>
        <xdr:cNvPr id="9" name="Picture 140">
          <a:extLst>
            <a:ext uri="{FF2B5EF4-FFF2-40B4-BE49-F238E27FC236}">
              <a16:creationId xmlns="" xmlns:a16="http://schemas.microsoft.com/office/drawing/2014/main" id="{1E97CC3F-0E6C-49BF-A754-5F2A33ED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7300" y="11430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36419</xdr:rowOff>
    </xdr:from>
    <xdr:ext cx="744270" cy="720000"/>
    <xdr:pic>
      <xdr:nvPicPr>
        <xdr:cNvPr id="3" name="Picture 140">
          <a:extLst>
            <a:ext uri="{FF2B5EF4-FFF2-40B4-BE49-F238E27FC236}">
              <a16:creationId xmlns="" xmlns:a16="http://schemas.microsoft.com/office/drawing/2014/main" id="{8FEFC672-E4A7-4342-A70A-7809EF704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641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417419</xdr:colOff>
      <xdr:row>0</xdr:row>
      <xdr:rowOff>0</xdr:rowOff>
    </xdr:from>
    <xdr:ext cx="744270" cy="720000"/>
    <xdr:pic>
      <xdr:nvPicPr>
        <xdr:cNvPr id="4" name="Picture 140">
          <a:extLst>
            <a:ext uri="{FF2B5EF4-FFF2-40B4-BE49-F238E27FC236}">
              <a16:creationId xmlns="" xmlns:a16="http://schemas.microsoft.com/office/drawing/2014/main" id="{706B7F53-423F-47E9-9C13-DC435CDA0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9419" y="0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44823</xdr:colOff>
      <xdr:row>0</xdr:row>
      <xdr:rowOff>145677</xdr:rowOff>
    </xdr:from>
    <xdr:ext cx="744270" cy="720000"/>
    <xdr:pic>
      <xdr:nvPicPr>
        <xdr:cNvPr id="2" name="Picture 140">
          <a:extLst>
            <a:ext uri="{FF2B5EF4-FFF2-40B4-BE49-F238E27FC236}">
              <a16:creationId xmlns="" xmlns:a16="http://schemas.microsoft.com/office/drawing/2014/main" id="{C815BA0D-8626-43F6-869A-1C2EF133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14567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282389</xdr:colOff>
      <xdr:row>0</xdr:row>
      <xdr:rowOff>78441</xdr:rowOff>
    </xdr:from>
    <xdr:ext cx="744270" cy="720000"/>
    <xdr:pic>
      <xdr:nvPicPr>
        <xdr:cNvPr id="3" name="Picture 140">
          <a:extLst>
            <a:ext uri="{FF2B5EF4-FFF2-40B4-BE49-F238E27FC236}">
              <a16:creationId xmlns="" xmlns:a16="http://schemas.microsoft.com/office/drawing/2014/main" id="{2369FDC1-37BA-4D56-958D-FEC516DE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59189" y="78441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48</xdr:row>
      <xdr:rowOff>141941</xdr:rowOff>
    </xdr:from>
    <xdr:to>
      <xdr:col>0</xdr:col>
      <xdr:colOff>45719</xdr:colOff>
      <xdr:row>49</xdr:row>
      <xdr:rowOff>5738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8728B579-BED6-4918-837A-0D2D6E934848}"/>
            </a:ext>
          </a:extLst>
        </xdr:cNvPr>
        <xdr:cNvSpPr txBox="1"/>
      </xdr:nvSpPr>
      <xdr:spPr>
        <a:xfrm>
          <a:off x="0" y="9017845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endParaRPr lang="en-GB" sz="1100"/>
        </a:p>
      </xdr:txBody>
    </xdr:sp>
    <xdr:clientData/>
  </xdr:twoCellAnchor>
  <xdr:twoCellAnchor>
    <xdr:from>
      <xdr:col>0</xdr:col>
      <xdr:colOff>0</xdr:colOff>
      <xdr:row>72</xdr:row>
      <xdr:rowOff>149410</xdr:rowOff>
    </xdr:from>
    <xdr:to>
      <xdr:col>0</xdr:col>
      <xdr:colOff>71812</xdr:colOff>
      <xdr:row>73</xdr:row>
      <xdr:rowOff>14363</xdr:rowOff>
    </xdr:to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3CF8BEF-B9AB-493C-B2F8-2B98FE361A81}"/>
            </a:ext>
          </a:extLst>
        </xdr:cNvPr>
        <xdr:cNvSpPr txBox="1"/>
      </xdr:nvSpPr>
      <xdr:spPr>
        <a:xfrm>
          <a:off x="0" y="13391454"/>
          <a:ext cx="71812" cy="4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endParaRPr lang="en-GB" sz="1100"/>
        </a:p>
      </xdr:txBody>
    </xdr:sp>
    <xdr:clientData/>
  </xdr:twoCellAnchor>
  <xdr:twoCellAnchor>
    <xdr:from>
      <xdr:col>2</xdr:col>
      <xdr:colOff>28725</xdr:colOff>
      <xdr:row>35</xdr:row>
      <xdr:rowOff>37937</xdr:rowOff>
    </xdr:from>
    <xdr:to>
      <xdr:col>2</xdr:col>
      <xdr:colOff>74444</xdr:colOff>
      <xdr:row>35</xdr:row>
      <xdr:rowOff>83656</xdr:rowOff>
    </xdr:to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70ABA0A0-DBAE-453C-8E46-154CF0CE4B48}"/>
            </a:ext>
          </a:extLst>
        </xdr:cNvPr>
        <xdr:cNvSpPr txBox="1"/>
      </xdr:nvSpPr>
      <xdr:spPr>
        <a:xfrm>
          <a:off x="1330907" y="6548848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endParaRPr lang="en-GB" sz="1100" baseline="0"/>
        </a:p>
      </xdr:txBody>
    </xdr:sp>
    <xdr:clientData/>
  </xdr:twoCellAnchor>
  <xdr:twoCellAnchor>
    <xdr:from>
      <xdr:col>0</xdr:col>
      <xdr:colOff>0</xdr:colOff>
      <xdr:row>96</xdr:row>
      <xdr:rowOff>15153</xdr:rowOff>
    </xdr:from>
    <xdr:to>
      <xdr:col>0</xdr:col>
      <xdr:colOff>45719</xdr:colOff>
      <xdr:row>96</xdr:row>
      <xdr:rowOff>81387</xdr:rowOff>
    </xdr:to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B4EEEE5D-50BD-447A-AEAE-017CE68C2FA7}"/>
            </a:ext>
          </a:extLst>
        </xdr:cNvPr>
        <xdr:cNvSpPr txBox="1"/>
      </xdr:nvSpPr>
      <xdr:spPr>
        <a:xfrm>
          <a:off x="0" y="17623337"/>
          <a:ext cx="45719" cy="66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endParaRPr lang="en-GB" sz="1100"/>
        </a:p>
      </xdr:txBody>
    </xdr:sp>
    <xdr:clientData/>
  </xdr:twoCellAnchor>
  <xdr:twoCellAnchor>
    <xdr:from>
      <xdr:col>0</xdr:col>
      <xdr:colOff>0</xdr:colOff>
      <xdr:row>119</xdr:row>
      <xdr:rowOff>129261</xdr:rowOff>
    </xdr:from>
    <xdr:to>
      <xdr:col>0</xdr:col>
      <xdr:colOff>1</xdr:colOff>
      <xdr:row>120</xdr:row>
      <xdr:rowOff>41008</xdr:rowOff>
    </xdr:to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794DC3E9-C621-4D14-87A5-12F85AB93544}"/>
            </a:ext>
          </a:extLst>
        </xdr:cNvPr>
        <xdr:cNvSpPr txBox="1"/>
      </xdr:nvSpPr>
      <xdr:spPr>
        <a:xfrm flipH="1" flipV="1">
          <a:off x="0" y="21921663"/>
          <a:ext cx="1" cy="93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76300" cy="847725"/>
    <xdr:pic>
      <xdr:nvPicPr>
        <xdr:cNvPr id="2" name="Picture 140">
          <a:extLst>
            <a:ext uri="{FF2B5EF4-FFF2-40B4-BE49-F238E27FC236}">
              <a16:creationId xmlns="" xmlns:a16="http://schemas.microsoft.com/office/drawing/2014/main" id="{BD130A28-38DA-45EF-A679-5AAE95CF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876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31323</xdr:colOff>
      <xdr:row>0</xdr:row>
      <xdr:rowOff>0</xdr:rowOff>
    </xdr:from>
    <xdr:ext cx="876300" cy="847725"/>
    <xdr:pic>
      <xdr:nvPicPr>
        <xdr:cNvPr id="3" name="Picture 140">
          <a:extLst>
            <a:ext uri="{FF2B5EF4-FFF2-40B4-BE49-F238E27FC236}">
              <a16:creationId xmlns="" xmlns:a16="http://schemas.microsoft.com/office/drawing/2014/main" id="{D9CFB9C6-111C-4F20-B191-70FA6A5B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56123" y="0"/>
          <a:ext cx="876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97694</xdr:colOff>
      <xdr:row>20</xdr:row>
      <xdr:rowOff>108857</xdr:rowOff>
    </xdr:from>
    <xdr:to>
      <xdr:col>14</xdr:col>
      <xdr:colOff>601158</xdr:colOff>
      <xdr:row>22</xdr:row>
      <xdr:rowOff>110163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68F845E1-AC89-4928-876C-3B9783E5F198}"/>
            </a:ext>
          </a:extLst>
        </xdr:cNvPr>
        <xdr:cNvSpPr txBox="1"/>
      </xdr:nvSpPr>
      <xdr:spPr>
        <a:xfrm>
          <a:off x="6783337" y="3882571"/>
          <a:ext cx="2326821" cy="364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Direction of race</a:t>
          </a:r>
        </a:p>
      </xdr:txBody>
    </xdr:sp>
    <xdr:clientData/>
  </xdr:twoCellAnchor>
  <xdr:twoCellAnchor>
    <xdr:from>
      <xdr:col>8</xdr:col>
      <xdr:colOff>442687</xdr:colOff>
      <xdr:row>21</xdr:row>
      <xdr:rowOff>135560</xdr:rowOff>
    </xdr:from>
    <xdr:to>
      <xdr:col>12</xdr:col>
      <xdr:colOff>338365</xdr:colOff>
      <xdr:row>23</xdr:row>
      <xdr:rowOff>136866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83808E05-D332-43F3-AA44-3DD39B0A127C}"/>
            </a:ext>
          </a:extLst>
        </xdr:cNvPr>
        <xdr:cNvSpPr txBox="1"/>
      </xdr:nvSpPr>
      <xdr:spPr>
        <a:xfrm>
          <a:off x="5304973" y="4090703"/>
          <a:ext cx="2326821" cy="364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START LIN</a:t>
          </a:r>
        </a:p>
      </xdr:txBody>
    </xdr:sp>
    <xdr:clientData/>
  </xdr:twoCellAnchor>
  <xdr:twoCellAnchor>
    <xdr:from>
      <xdr:col>7</xdr:col>
      <xdr:colOff>399143</xdr:colOff>
      <xdr:row>21</xdr:row>
      <xdr:rowOff>107043</xdr:rowOff>
    </xdr:from>
    <xdr:to>
      <xdr:col>9</xdr:col>
      <xdr:colOff>91345</xdr:colOff>
      <xdr:row>23</xdr:row>
      <xdr:rowOff>99786</xdr:rowOff>
    </xdr:to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3EF47AE6-C444-467B-82A8-257E1E2A2734}"/>
            </a:ext>
          </a:extLst>
        </xdr:cNvPr>
        <xdr:cNvSpPr txBox="1"/>
      </xdr:nvSpPr>
      <xdr:spPr>
        <a:xfrm>
          <a:off x="4653643" y="4062186"/>
          <a:ext cx="907773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2.29m</a:t>
          </a:r>
        </a:p>
      </xdr:txBody>
    </xdr:sp>
    <xdr:clientData/>
  </xdr:twoCellAnchor>
  <xdr:twoCellAnchor>
    <xdr:from>
      <xdr:col>8</xdr:col>
      <xdr:colOff>571499</xdr:colOff>
      <xdr:row>23</xdr:row>
      <xdr:rowOff>90715</xdr:rowOff>
    </xdr:from>
    <xdr:to>
      <xdr:col>9</xdr:col>
      <xdr:colOff>190500</xdr:colOff>
      <xdr:row>24</xdr:row>
      <xdr:rowOff>63499</xdr:rowOff>
    </xdr:to>
    <xdr:cxnSp macro="">
      <xdr:nvCxnSpPr>
        <xdr:cNvPr id="16" name="Straight Arrow Connector 15">
          <a:extLst>
            <a:ext uri="{FF2B5EF4-FFF2-40B4-BE49-F238E27FC236}">
              <a16:creationId xmlns="" xmlns:a16="http://schemas.microsoft.com/office/drawing/2014/main" id="{56970D4F-D8AC-4510-A407-BB284B58D266}"/>
            </a:ext>
          </a:extLst>
        </xdr:cNvPr>
        <xdr:cNvCxnSpPr/>
      </xdr:nvCxnSpPr>
      <xdr:spPr>
        <a:xfrm flipV="1">
          <a:off x="5433785" y="4408715"/>
          <a:ext cx="226786" cy="154213"/>
        </a:xfrm>
        <a:prstGeom prst="straightConnector1">
          <a:avLst/>
        </a:prstGeom>
        <a:ln w="22225"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7257</xdr:colOff>
      <xdr:row>23</xdr:row>
      <xdr:rowOff>59872</xdr:rowOff>
    </xdr:from>
    <xdr:to>
      <xdr:col>10</xdr:col>
      <xdr:colOff>307244</xdr:colOff>
      <xdr:row>25</xdr:row>
      <xdr:rowOff>52615</xdr:rowOff>
    </xdr:to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BEE936C4-FCF5-4B68-BD6E-E8A4BFB5A83E}"/>
            </a:ext>
          </a:extLst>
        </xdr:cNvPr>
        <xdr:cNvSpPr txBox="1"/>
      </xdr:nvSpPr>
      <xdr:spPr>
        <a:xfrm>
          <a:off x="5477328" y="4377872"/>
          <a:ext cx="907773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0.748m</a:t>
          </a:r>
        </a:p>
      </xdr:txBody>
    </xdr:sp>
    <xdr:clientData/>
  </xdr:twoCellAnchor>
  <xdr:twoCellAnchor>
    <xdr:from>
      <xdr:col>7</xdr:col>
      <xdr:colOff>277588</xdr:colOff>
      <xdr:row>24</xdr:row>
      <xdr:rowOff>79316</xdr:rowOff>
    </xdr:from>
    <xdr:to>
      <xdr:col>10</xdr:col>
      <xdr:colOff>72572</xdr:colOff>
      <xdr:row>27</xdr:row>
      <xdr:rowOff>145143</xdr:rowOff>
    </xdr:to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AC1A3DF4-C1F5-4278-A25D-BD4DC4C02D9C}"/>
            </a:ext>
          </a:extLst>
        </xdr:cNvPr>
        <xdr:cNvSpPr txBox="1"/>
      </xdr:nvSpPr>
      <xdr:spPr>
        <a:xfrm>
          <a:off x="4532088" y="4578745"/>
          <a:ext cx="1618341" cy="610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SURVEYOR'S</a:t>
          </a:r>
          <a:r>
            <a:rPr lang="en-GB" sz="1600" baseline="0">
              <a:solidFill>
                <a:schemeClr val="bg1"/>
              </a:solidFill>
            </a:rPr>
            <a:t> NAIL</a:t>
          </a:r>
          <a:endParaRPr lang="en-GB" sz="1600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76300" cy="847725"/>
    <xdr:pic>
      <xdr:nvPicPr>
        <xdr:cNvPr id="2" name="Picture 140">
          <a:extLst>
            <a:ext uri="{FF2B5EF4-FFF2-40B4-BE49-F238E27FC236}">
              <a16:creationId xmlns="" xmlns:a16="http://schemas.microsoft.com/office/drawing/2014/main" id="{E8883497-BB0D-4938-B793-389FD94E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876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54909</xdr:colOff>
      <xdr:row>0</xdr:row>
      <xdr:rowOff>0</xdr:rowOff>
    </xdr:from>
    <xdr:ext cx="876300" cy="847725"/>
    <xdr:pic>
      <xdr:nvPicPr>
        <xdr:cNvPr id="3" name="Picture 140">
          <a:extLst>
            <a:ext uri="{FF2B5EF4-FFF2-40B4-BE49-F238E27FC236}">
              <a16:creationId xmlns="" xmlns:a16="http://schemas.microsoft.com/office/drawing/2014/main" id="{5EE2CAFE-3454-49CE-9F94-ED2DCB1B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79709" y="0"/>
          <a:ext cx="8763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152948</xdr:colOff>
      <xdr:row>19</xdr:row>
      <xdr:rowOff>114974</xdr:rowOff>
    </xdr:from>
    <xdr:to>
      <xdr:col>12</xdr:col>
      <xdr:colOff>66769</xdr:colOff>
      <xdr:row>21</xdr:row>
      <xdr:rowOff>98137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F45CF582-54D4-4CD2-9622-B5DA627AD773}"/>
            </a:ext>
          </a:extLst>
        </xdr:cNvPr>
        <xdr:cNvSpPr txBox="1"/>
      </xdr:nvSpPr>
      <xdr:spPr>
        <a:xfrm>
          <a:off x="5029748" y="3759874"/>
          <a:ext cx="2352221" cy="351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Direction of race</a:t>
          </a:r>
        </a:p>
      </xdr:txBody>
    </xdr:sp>
    <xdr:clientData/>
  </xdr:twoCellAnchor>
  <xdr:twoCellAnchor>
    <xdr:from>
      <xdr:col>10</xdr:col>
      <xdr:colOff>116939</xdr:colOff>
      <xdr:row>35</xdr:row>
      <xdr:rowOff>41893</xdr:rowOff>
    </xdr:from>
    <xdr:to>
      <xdr:col>14</xdr:col>
      <xdr:colOff>30760</xdr:colOff>
      <xdr:row>37</xdr:row>
      <xdr:rowOff>25056</xdr:rowOff>
    </xdr:to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D182E380-3025-4B5A-B390-123FD8E1E9E9}"/>
            </a:ext>
          </a:extLst>
        </xdr:cNvPr>
        <xdr:cNvSpPr txBox="1"/>
      </xdr:nvSpPr>
      <xdr:spPr>
        <a:xfrm rot="271018">
          <a:off x="6212939" y="6633193"/>
          <a:ext cx="2352221" cy="351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FINISH LINE</a:t>
          </a:r>
        </a:p>
      </xdr:txBody>
    </xdr:sp>
    <xdr:clientData/>
  </xdr:twoCellAnchor>
  <xdr:twoCellAnchor>
    <xdr:from>
      <xdr:col>7</xdr:col>
      <xdr:colOff>449939</xdr:colOff>
      <xdr:row>14</xdr:row>
      <xdr:rowOff>32648</xdr:rowOff>
    </xdr:from>
    <xdr:to>
      <xdr:col>11</xdr:col>
      <xdr:colOff>363760</xdr:colOff>
      <xdr:row>16</xdr:row>
      <xdr:rowOff>15812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69BF6235-41A4-4C19-A59F-30F934DD45D7}"/>
            </a:ext>
          </a:extLst>
        </xdr:cNvPr>
        <xdr:cNvSpPr txBox="1"/>
      </xdr:nvSpPr>
      <xdr:spPr>
        <a:xfrm>
          <a:off x="4717139" y="2756798"/>
          <a:ext cx="2352221" cy="351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Rothbury Rd Bridge</a:t>
          </a:r>
        </a:p>
      </xdr:txBody>
    </xdr:sp>
    <xdr:clientData/>
  </xdr:twoCellAnchor>
  <xdr:twoCellAnchor>
    <xdr:from>
      <xdr:col>1</xdr:col>
      <xdr:colOff>328439</xdr:colOff>
      <xdr:row>21</xdr:row>
      <xdr:rowOff>36465</xdr:rowOff>
    </xdr:from>
    <xdr:to>
      <xdr:col>5</xdr:col>
      <xdr:colOff>242260</xdr:colOff>
      <xdr:row>23</xdr:row>
      <xdr:rowOff>19629</xdr:rowOff>
    </xdr:to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5846F02-29DA-48B2-8C72-A1DD706C690A}"/>
            </a:ext>
          </a:extLst>
        </xdr:cNvPr>
        <xdr:cNvSpPr txBox="1"/>
      </xdr:nvSpPr>
      <xdr:spPr>
        <a:xfrm>
          <a:off x="938039" y="4049665"/>
          <a:ext cx="2352221" cy="351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600">
              <a:solidFill>
                <a:schemeClr val="bg1"/>
              </a:solidFill>
            </a:rPr>
            <a:t>Wall support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3"/>
  <sheetViews>
    <sheetView topLeftCell="C80" workbookViewId="0">
      <selection activeCell="F79" sqref="F79"/>
    </sheetView>
  </sheetViews>
  <sheetFormatPr defaultColWidth="9.1328125" defaultRowHeight="12.85"/>
  <cols>
    <col min="1" max="1" width="39.1328125" style="30" customWidth="1"/>
    <col min="2" max="2" width="32.53125" style="30" customWidth="1"/>
    <col min="3" max="3" width="16.33203125" style="30" customWidth="1"/>
    <col min="4" max="4" width="27.53125" style="30" customWidth="1"/>
    <col min="5" max="5" width="18.73046875" style="30" customWidth="1"/>
    <col min="6" max="16384" width="9.1328125" style="30"/>
  </cols>
  <sheetData>
    <row r="1" spans="1:2" ht="25.3">
      <c r="A1" s="180" t="s">
        <v>0</v>
      </c>
      <c r="B1" s="181"/>
    </row>
    <row r="2" spans="1:2" ht="15.1">
      <c r="A2" s="182" t="s">
        <v>1</v>
      </c>
      <c r="B2" s="183"/>
    </row>
    <row r="3" spans="1:2" ht="13.2">
      <c r="A3" s="178"/>
      <c r="B3" s="179"/>
    </row>
    <row r="4" spans="1:2" ht="13.2">
      <c r="A4" s="184"/>
      <c r="B4" s="185"/>
    </row>
    <row r="5" spans="1:2" ht="13.6" thickBot="1">
      <c r="A5" s="176" t="s">
        <v>2</v>
      </c>
      <c r="B5" s="177"/>
    </row>
    <row r="6" spans="1:2" ht="15" customHeight="1">
      <c r="A6" s="31" t="s">
        <v>17</v>
      </c>
      <c r="B6" s="55" t="s">
        <v>101</v>
      </c>
    </row>
    <row r="7" spans="1:2" ht="15" customHeight="1">
      <c r="A7" s="32" t="s">
        <v>33</v>
      </c>
      <c r="B7" s="33"/>
    </row>
    <row r="8" spans="1:2" ht="15" customHeight="1">
      <c r="A8" s="34" t="s">
        <v>24</v>
      </c>
      <c r="B8" s="50" t="s">
        <v>102</v>
      </c>
    </row>
    <row r="9" spans="1:2" ht="15" customHeight="1">
      <c r="A9" s="34" t="s">
        <v>25</v>
      </c>
      <c r="B9" s="50" t="s">
        <v>103</v>
      </c>
    </row>
    <row r="10" spans="1:2" ht="15" customHeight="1">
      <c r="A10" s="34" t="s">
        <v>26</v>
      </c>
      <c r="B10" s="50"/>
    </row>
    <row r="11" spans="1:2" ht="15" customHeight="1">
      <c r="A11" s="34" t="s">
        <v>27</v>
      </c>
      <c r="B11" s="49">
        <v>43293</v>
      </c>
    </row>
    <row r="12" spans="1:2" ht="15" customHeight="1">
      <c r="A12" s="34" t="s">
        <v>41</v>
      </c>
      <c r="B12" s="49">
        <v>43272</v>
      </c>
    </row>
    <row r="13" spans="1:2" ht="15" customHeight="1">
      <c r="A13" s="34" t="s">
        <v>28</v>
      </c>
      <c r="B13" s="50" t="s">
        <v>97</v>
      </c>
    </row>
    <row r="14" spans="1:2" ht="15" customHeight="1">
      <c r="A14" s="36" t="s">
        <v>34</v>
      </c>
      <c r="B14" s="37"/>
    </row>
    <row r="15" spans="1:2" ht="15" customHeight="1">
      <c r="A15" s="38" t="s">
        <v>29</v>
      </c>
      <c r="B15" s="57" t="s">
        <v>104</v>
      </c>
    </row>
    <row r="16" spans="1:2" ht="15" customHeight="1">
      <c r="A16" s="38" t="s">
        <v>85</v>
      </c>
      <c r="B16" s="48" t="s">
        <v>105</v>
      </c>
    </row>
    <row r="17" spans="1:2" ht="15" customHeight="1">
      <c r="A17" s="38" t="s">
        <v>86</v>
      </c>
      <c r="B17" s="39"/>
    </row>
    <row r="18" spans="1:2" ht="15" customHeight="1">
      <c r="A18" s="38" t="s">
        <v>87</v>
      </c>
      <c r="B18" s="35"/>
    </row>
    <row r="19" spans="1:2" ht="13.2">
      <c r="A19" s="38" t="s">
        <v>22</v>
      </c>
      <c r="B19" s="259" t="s">
        <v>106</v>
      </c>
    </row>
    <row r="20" spans="1:2" ht="30" customHeight="1">
      <c r="A20" s="38" t="s">
        <v>23</v>
      </c>
      <c r="B20" s="1" t="s">
        <v>107</v>
      </c>
    </row>
    <row r="21" spans="1:2" ht="15" customHeight="1">
      <c r="A21" s="40" t="s">
        <v>3</v>
      </c>
      <c r="B21" s="50"/>
    </row>
    <row r="22" spans="1:2" ht="15" customHeight="1">
      <c r="A22" s="40" t="s">
        <v>4</v>
      </c>
      <c r="B22" s="47" t="s">
        <v>108</v>
      </c>
    </row>
    <row r="23" spans="1:2" ht="15" customHeight="1">
      <c r="A23" s="36" t="s">
        <v>35</v>
      </c>
      <c r="B23" s="37"/>
    </row>
    <row r="24" spans="1:2" ht="15" customHeight="1">
      <c r="A24" s="41" t="s">
        <v>18</v>
      </c>
      <c r="B24" s="50">
        <v>164</v>
      </c>
    </row>
    <row r="25" spans="1:2" ht="15" customHeight="1">
      <c r="A25" s="41" t="s">
        <v>19</v>
      </c>
      <c r="B25" s="50">
        <v>165</v>
      </c>
    </row>
    <row r="26" spans="1:2" ht="15" customHeight="1">
      <c r="A26" s="41" t="s">
        <v>20</v>
      </c>
      <c r="B26" s="51"/>
    </row>
    <row r="27" spans="1:2" ht="15" customHeight="1">
      <c r="A27" s="41" t="s">
        <v>21</v>
      </c>
      <c r="B27" s="50" t="s">
        <v>109</v>
      </c>
    </row>
    <row r="28" spans="1:2" ht="15" customHeight="1">
      <c r="A28" s="36" t="s">
        <v>36</v>
      </c>
      <c r="B28" s="37"/>
    </row>
    <row r="29" spans="1:2" ht="30" customHeight="1">
      <c r="A29" s="42" t="s">
        <v>88</v>
      </c>
      <c r="B29" s="52" t="s">
        <v>110</v>
      </c>
    </row>
    <row r="30" spans="1:2" ht="30" customHeight="1">
      <c r="A30" s="42" t="s">
        <v>89</v>
      </c>
      <c r="B30" s="53" t="s">
        <v>111</v>
      </c>
    </row>
    <row r="31" spans="1:2" ht="30" customHeight="1">
      <c r="A31" s="42" t="s">
        <v>90</v>
      </c>
      <c r="B31" s="1" t="s">
        <v>112</v>
      </c>
    </row>
    <row r="32" spans="1:2" ht="15" customHeight="1">
      <c r="A32" s="36" t="s">
        <v>37</v>
      </c>
      <c r="B32" s="37"/>
    </row>
    <row r="33" spans="1:6" ht="60.05" customHeight="1">
      <c r="A33" s="42" t="s">
        <v>30</v>
      </c>
      <c r="B33" s="52" t="s">
        <v>113</v>
      </c>
      <c r="F33" s="43"/>
    </row>
    <row r="34" spans="1:6" ht="45.05" customHeight="1">
      <c r="A34" s="42" t="s">
        <v>31</v>
      </c>
      <c r="B34" s="1" t="s">
        <v>114</v>
      </c>
    </row>
    <row r="35" spans="1:6">
      <c r="A35" s="42" t="s">
        <v>32</v>
      </c>
      <c r="B35" s="56"/>
    </row>
    <row r="36" spans="1:6" ht="12.95" customHeight="1">
      <c r="A36" s="36" t="s">
        <v>40</v>
      </c>
      <c r="B36" s="37"/>
    </row>
    <row r="37" spans="1:6" ht="45.05" customHeight="1">
      <c r="A37" s="44" t="s">
        <v>38</v>
      </c>
      <c r="B37" s="45"/>
    </row>
    <row r="38" spans="1:6" ht="15" customHeight="1" thickBot="1">
      <c r="A38" s="46" t="s">
        <v>39</v>
      </c>
      <c r="B38" s="54">
        <f>B12</f>
        <v>43272</v>
      </c>
    </row>
    <row r="39" spans="1:6" ht="13.2" thickBot="1"/>
    <row r="40" spans="1:6">
      <c r="A40" s="164"/>
      <c r="B40" s="165"/>
      <c r="C40" s="165"/>
      <c r="D40" s="166"/>
    </row>
    <row r="41" spans="1:6" ht="25.3">
      <c r="A41" s="167" t="s">
        <v>5</v>
      </c>
      <c r="B41" s="168"/>
      <c r="C41" s="168"/>
      <c r="D41" s="169"/>
    </row>
    <row r="42" spans="1:6" ht="13.95">
      <c r="A42" s="170" t="s">
        <v>6</v>
      </c>
      <c r="B42" s="171"/>
      <c r="C42" s="171"/>
      <c r="D42" s="172"/>
    </row>
    <row r="43" spans="1:6">
      <c r="A43" s="173"/>
      <c r="B43" s="174"/>
      <c r="C43" s="174"/>
      <c r="D43" s="175"/>
    </row>
    <row r="44" spans="1:6">
      <c r="A44" s="146"/>
      <c r="B44" s="147"/>
      <c r="C44" s="147"/>
      <c r="D44" s="148"/>
    </row>
    <row r="45" spans="1:6" ht="13.2">
      <c r="A45" s="128" t="s">
        <v>33</v>
      </c>
      <c r="B45" s="131"/>
      <c r="C45" s="131"/>
      <c r="D45" s="132"/>
    </row>
    <row r="46" spans="1:6">
      <c r="A46" s="82" t="s">
        <v>43</v>
      </c>
      <c r="B46" s="161">
        <v>43272</v>
      </c>
      <c r="C46" s="162"/>
      <c r="D46" s="163"/>
    </row>
    <row r="47" spans="1:6">
      <c r="A47" s="82" t="s">
        <v>7</v>
      </c>
      <c r="B47" s="155" t="s">
        <v>98</v>
      </c>
      <c r="C47" s="156"/>
      <c r="D47" s="157"/>
    </row>
    <row r="48" spans="1:6">
      <c r="A48" s="7" t="s">
        <v>42</v>
      </c>
      <c r="B48" s="155">
        <v>0.45</v>
      </c>
      <c r="C48" s="156"/>
      <c r="D48" s="157"/>
    </row>
    <row r="49" spans="1:4">
      <c r="A49" s="7" t="s">
        <v>8</v>
      </c>
      <c r="B49" s="155" t="s">
        <v>97</v>
      </c>
      <c r="C49" s="156"/>
      <c r="D49" s="157"/>
    </row>
    <row r="50" spans="1:4">
      <c r="A50" s="8" t="s">
        <v>44</v>
      </c>
      <c r="B50" s="155" t="s">
        <v>9</v>
      </c>
      <c r="C50" s="156"/>
      <c r="D50" s="157"/>
    </row>
    <row r="51" spans="1:4">
      <c r="A51" s="158"/>
      <c r="B51" s="159"/>
      <c r="C51" s="159"/>
      <c r="D51" s="160"/>
    </row>
    <row r="52" spans="1:4" ht="13.2">
      <c r="A52" s="128"/>
      <c r="B52" s="131"/>
      <c r="C52" s="131"/>
      <c r="D52" s="132"/>
    </row>
    <row r="53" spans="1:4">
      <c r="A53" s="9" t="s">
        <v>45</v>
      </c>
      <c r="B53" s="133">
        <v>0.58333333333333337</v>
      </c>
      <c r="C53" s="134"/>
      <c r="D53" s="135"/>
    </row>
    <row r="54" spans="1:4">
      <c r="A54" s="10" t="s">
        <v>46</v>
      </c>
      <c r="B54" s="136">
        <v>17</v>
      </c>
      <c r="C54" s="137"/>
      <c r="D54" s="138"/>
    </row>
    <row r="55" spans="1:4" ht="13.2" thickBot="1">
      <c r="A55" s="143"/>
      <c r="B55" s="144"/>
      <c r="C55" s="144"/>
      <c r="D55" s="145"/>
    </row>
    <row r="56" spans="1:4" ht="13.2" thickBot="1">
      <c r="A56" s="22"/>
      <c r="B56" s="23" t="s">
        <v>48</v>
      </c>
      <c r="C56" s="23" t="s">
        <v>49</v>
      </c>
      <c r="D56" s="24" t="s">
        <v>10</v>
      </c>
    </row>
    <row r="57" spans="1:4">
      <c r="A57" s="18" t="s">
        <v>11</v>
      </c>
      <c r="B57" s="19">
        <v>4428</v>
      </c>
      <c r="C57" s="20">
        <v>8381</v>
      </c>
      <c r="D57" s="21">
        <f>IF(C57-B57&lt;0,(100000+C57)-B57,C57-B57)</f>
        <v>3953</v>
      </c>
    </row>
    <row r="58" spans="1:4">
      <c r="A58" s="11" t="s">
        <v>12</v>
      </c>
      <c r="B58" s="20">
        <v>8381</v>
      </c>
      <c r="C58" s="4">
        <v>12333</v>
      </c>
      <c r="D58" s="16">
        <f t="shared" ref="D58:D60" si="0">IF(C58-B58&lt;0,(100000+C58)-B58,C58-B58)</f>
        <v>3952</v>
      </c>
    </row>
    <row r="59" spans="1:4">
      <c r="A59" s="11" t="s">
        <v>13</v>
      </c>
      <c r="B59" s="4">
        <v>12333</v>
      </c>
      <c r="C59" s="3">
        <v>16285.5</v>
      </c>
      <c r="D59" s="16">
        <f t="shared" si="0"/>
        <v>3952.5</v>
      </c>
    </row>
    <row r="60" spans="1:4" ht="13.2" thickBot="1">
      <c r="A60" s="26" t="s">
        <v>14</v>
      </c>
      <c r="B60" s="27">
        <v>16285.5</v>
      </c>
      <c r="C60" s="27">
        <v>20237.5</v>
      </c>
      <c r="D60" s="28">
        <f t="shared" si="0"/>
        <v>3952</v>
      </c>
    </row>
    <row r="61" spans="1:4" ht="13.6" thickBot="1">
      <c r="A61" s="139" t="s">
        <v>47</v>
      </c>
      <c r="B61" s="140"/>
      <c r="C61" s="140"/>
      <c r="D61" s="25">
        <f>AVERAGE(D57:D60)</f>
        <v>3952.375</v>
      </c>
    </row>
    <row r="62" spans="1:4">
      <c r="A62" s="146"/>
      <c r="B62" s="147"/>
      <c r="C62" s="147"/>
      <c r="D62" s="148"/>
    </row>
    <row r="63" spans="1:4">
      <c r="A63" s="149" t="s">
        <v>53</v>
      </c>
      <c r="B63" s="150"/>
      <c r="C63" s="150"/>
      <c r="D63" s="151"/>
    </row>
    <row r="64" spans="1:4" ht="26.4">
      <c r="A64" s="12" t="s">
        <v>94</v>
      </c>
      <c r="B64" s="152">
        <v>0</v>
      </c>
      <c r="C64" s="153"/>
      <c r="D64" s="154"/>
    </row>
    <row r="65" spans="1:4" ht="13.2">
      <c r="A65" s="13" t="s">
        <v>54</v>
      </c>
      <c r="B65" s="136">
        <f>1.001+(0.001*B64)</f>
        <v>1.0009999999999999</v>
      </c>
      <c r="C65" s="137"/>
      <c r="D65" s="138"/>
    </row>
    <row r="66" spans="1:4" ht="13.2">
      <c r="A66" s="14" t="s">
        <v>56</v>
      </c>
      <c r="B66" s="116">
        <f>(D61/B48)*B65</f>
        <v>8791.8386111111085</v>
      </c>
      <c r="C66" s="117"/>
      <c r="D66" s="118"/>
    </row>
    <row r="67" spans="1:4" ht="13.2">
      <c r="A67" s="14" t="s">
        <v>57</v>
      </c>
      <c r="B67" s="116">
        <f>B66*1.609344</f>
        <v>14149.092717759997</v>
      </c>
      <c r="C67" s="117"/>
      <c r="D67" s="118"/>
    </row>
    <row r="68" spans="1:4" ht="26.4">
      <c r="A68" s="14" t="s">
        <v>95</v>
      </c>
      <c r="B68" s="116" t="s">
        <v>91</v>
      </c>
      <c r="C68" s="141"/>
      <c r="D68" s="142"/>
    </row>
    <row r="69" spans="1:4">
      <c r="A69" s="125"/>
      <c r="B69" s="126"/>
      <c r="C69" s="126"/>
      <c r="D69" s="127"/>
    </row>
    <row r="70" spans="1:4" ht="13.2">
      <c r="A70" s="128" t="s">
        <v>50</v>
      </c>
      <c r="B70" s="131"/>
      <c r="C70" s="131"/>
      <c r="D70" s="132"/>
    </row>
    <row r="71" spans="1:4">
      <c r="A71" s="15" t="s">
        <v>45</v>
      </c>
      <c r="B71" s="133">
        <v>0.8125</v>
      </c>
      <c r="C71" s="134"/>
      <c r="D71" s="135"/>
    </row>
    <row r="72" spans="1:4">
      <c r="A72" s="10" t="s">
        <v>46</v>
      </c>
      <c r="B72" s="136">
        <v>18</v>
      </c>
      <c r="C72" s="137"/>
      <c r="D72" s="138"/>
    </row>
    <row r="73" spans="1:4" ht="13.2" thickBot="1">
      <c r="A73" s="125"/>
      <c r="B73" s="126"/>
      <c r="C73" s="126"/>
      <c r="D73" s="127"/>
    </row>
    <row r="74" spans="1:4" ht="13.2" thickBot="1">
      <c r="A74" s="22"/>
      <c r="B74" s="23" t="s">
        <v>48</v>
      </c>
      <c r="C74" s="23" t="s">
        <v>49</v>
      </c>
      <c r="D74" s="24" t="s">
        <v>10</v>
      </c>
    </row>
    <row r="75" spans="1:4">
      <c r="A75" s="18" t="s">
        <v>11</v>
      </c>
      <c r="B75" s="19">
        <v>98231</v>
      </c>
      <c r="C75" s="20">
        <v>2183</v>
      </c>
      <c r="D75" s="21">
        <f>IF(C75-B75&lt;0,(100000+C75)-B75,C75-B75)</f>
        <v>3952</v>
      </c>
    </row>
    <row r="76" spans="1:4">
      <c r="A76" s="11" t="s">
        <v>12</v>
      </c>
      <c r="B76" s="20">
        <v>2183</v>
      </c>
      <c r="C76" s="4">
        <v>6135</v>
      </c>
      <c r="D76" s="16">
        <f t="shared" ref="D76:D78" si="1">IF(C76-B76&lt;0,(100000+C76)-B76,C76-B76)</f>
        <v>3952</v>
      </c>
    </row>
    <row r="77" spans="1:4">
      <c r="A77" s="11" t="s">
        <v>13</v>
      </c>
      <c r="B77" s="4">
        <v>6135</v>
      </c>
      <c r="C77" s="3">
        <v>10087.5</v>
      </c>
      <c r="D77" s="16">
        <f t="shared" si="1"/>
        <v>3952.5</v>
      </c>
    </row>
    <row r="78" spans="1:4" ht="13.2" thickBot="1">
      <c r="A78" s="11" t="s">
        <v>14</v>
      </c>
      <c r="B78" s="3">
        <v>10087.5</v>
      </c>
      <c r="C78" s="27">
        <v>14039.5</v>
      </c>
      <c r="D78" s="28">
        <f t="shared" si="1"/>
        <v>3952</v>
      </c>
    </row>
    <row r="79" spans="1:4" ht="13.6" thickBot="1">
      <c r="A79" s="139" t="s">
        <v>47</v>
      </c>
      <c r="B79" s="140"/>
      <c r="C79" s="140"/>
      <c r="D79" s="25">
        <f>AVERAGE(D75:D78)</f>
        <v>3952.125</v>
      </c>
    </row>
    <row r="80" spans="1:4">
      <c r="A80" s="125"/>
      <c r="B80" s="126"/>
      <c r="C80" s="126"/>
      <c r="D80" s="127"/>
    </row>
    <row r="81" spans="1:4" ht="13.2">
      <c r="A81" s="17" t="s">
        <v>58</v>
      </c>
      <c r="B81" s="116">
        <f>(D79/B48)*B65</f>
        <v>8791.2824999999993</v>
      </c>
      <c r="C81" s="117"/>
      <c r="D81" s="118"/>
    </row>
    <row r="82" spans="1:4" ht="13.2">
      <c r="A82" s="17" t="s">
        <v>59</v>
      </c>
      <c r="B82" s="116">
        <f>B81*1.609344</f>
        <v>14148.197743680001</v>
      </c>
      <c r="C82" s="117"/>
      <c r="D82" s="118"/>
    </row>
    <row r="83" spans="1:4" ht="13.2">
      <c r="A83" s="119"/>
      <c r="B83" s="120"/>
      <c r="C83" s="120"/>
      <c r="D83" s="121"/>
    </row>
    <row r="84" spans="1:4" ht="13.2">
      <c r="A84" s="128" t="s">
        <v>55</v>
      </c>
      <c r="B84" s="129"/>
      <c r="C84" s="129"/>
      <c r="D84" s="130"/>
    </row>
    <row r="85" spans="1:4" ht="13.2">
      <c r="A85" s="113" t="s">
        <v>15</v>
      </c>
      <c r="B85" s="114"/>
      <c r="C85" s="114"/>
      <c r="D85" s="115"/>
    </row>
    <row r="86" spans="1:4" ht="13.2">
      <c r="A86" s="17" t="s">
        <v>69</v>
      </c>
      <c r="B86" s="116">
        <f>MAX(B81,B66)</f>
        <v>8791.8386111111085</v>
      </c>
      <c r="C86" s="117"/>
      <c r="D86" s="118"/>
    </row>
    <row r="87" spans="1:4" ht="13.2">
      <c r="A87" s="17" t="s">
        <v>70</v>
      </c>
      <c r="B87" s="116">
        <f>MAX(B82,B67)</f>
        <v>14149.092717759997</v>
      </c>
      <c r="C87" s="117"/>
      <c r="D87" s="118"/>
    </row>
    <row r="88" spans="1:4" ht="13.2">
      <c r="A88" s="119"/>
      <c r="B88" s="120"/>
      <c r="C88" s="120"/>
      <c r="D88" s="121"/>
    </row>
    <row r="89" spans="1:4">
      <c r="A89" s="122" t="s">
        <v>51</v>
      </c>
      <c r="B89" s="123"/>
      <c r="C89" s="123"/>
      <c r="D89" s="124"/>
    </row>
    <row r="90" spans="1:4">
      <c r="A90" s="101"/>
      <c r="B90" s="102"/>
      <c r="C90" s="102"/>
      <c r="D90" s="103"/>
    </row>
    <row r="91" spans="1:4">
      <c r="A91" s="104" t="s">
        <v>52</v>
      </c>
      <c r="B91" s="105"/>
      <c r="C91" s="105"/>
      <c r="D91" s="106"/>
    </row>
    <row r="92" spans="1:4" ht="13.2">
      <c r="A92" s="14"/>
      <c r="B92" s="107"/>
      <c r="C92" s="108"/>
      <c r="D92" s="109"/>
    </row>
    <row r="93" spans="1:4" ht="13.6" thickBot="1">
      <c r="A93" s="2" t="s">
        <v>39</v>
      </c>
      <c r="B93" s="110">
        <f>'Race Data Sheet'!B46</f>
        <v>43272</v>
      </c>
      <c r="C93" s="111"/>
      <c r="D93" s="112"/>
    </row>
  </sheetData>
  <mergeCells count="49">
    <mergeCell ref="A5:B5"/>
    <mergeCell ref="A3:B3"/>
    <mergeCell ref="A1:B1"/>
    <mergeCell ref="A2:B2"/>
    <mergeCell ref="A4:B4"/>
    <mergeCell ref="A40:D40"/>
    <mergeCell ref="A41:D41"/>
    <mergeCell ref="A42:D42"/>
    <mergeCell ref="A43:D43"/>
    <mergeCell ref="A44:D44"/>
    <mergeCell ref="A45:D45"/>
    <mergeCell ref="B46:D46"/>
    <mergeCell ref="B47:D47"/>
    <mergeCell ref="B48:D48"/>
    <mergeCell ref="B49:D49"/>
    <mergeCell ref="B50:D50"/>
    <mergeCell ref="A51:D51"/>
    <mergeCell ref="A52:D52"/>
    <mergeCell ref="B53:D53"/>
    <mergeCell ref="B54:D54"/>
    <mergeCell ref="A55:D55"/>
    <mergeCell ref="A61:C61"/>
    <mergeCell ref="A62:D62"/>
    <mergeCell ref="A63:D63"/>
    <mergeCell ref="B64:D64"/>
    <mergeCell ref="B65:D65"/>
    <mergeCell ref="B66:D66"/>
    <mergeCell ref="B67:D67"/>
    <mergeCell ref="B68:D68"/>
    <mergeCell ref="A69:D69"/>
    <mergeCell ref="A70:D70"/>
    <mergeCell ref="B71:D71"/>
    <mergeCell ref="B72:D72"/>
    <mergeCell ref="A73:D73"/>
    <mergeCell ref="A79:C79"/>
    <mergeCell ref="A80:D80"/>
    <mergeCell ref="B81:D81"/>
    <mergeCell ref="B82:D82"/>
    <mergeCell ref="A83:D83"/>
    <mergeCell ref="A84:D84"/>
    <mergeCell ref="A90:D90"/>
    <mergeCell ref="A91:D91"/>
    <mergeCell ref="B92:D92"/>
    <mergeCell ref="B93:D93"/>
    <mergeCell ref="A85:D85"/>
    <mergeCell ref="B86:D86"/>
    <mergeCell ref="B87:D87"/>
    <mergeCell ref="A88:D88"/>
    <mergeCell ref="A89:D89"/>
  </mergeCells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workbookViewId="0">
      <selection activeCell="F33" sqref="F33"/>
    </sheetView>
  </sheetViews>
  <sheetFormatPr defaultColWidth="8.73046875" defaultRowHeight="12.85"/>
  <cols>
    <col min="1" max="1" width="44.9296875" style="5" customWidth="1"/>
    <col min="2" max="2" width="25.19921875" style="5" customWidth="1"/>
    <col min="3" max="3" width="17.33203125" style="5" customWidth="1"/>
    <col min="4" max="4" width="16.53125" style="5" customWidth="1"/>
    <col min="5" max="16384" width="8.73046875" style="5"/>
  </cols>
  <sheetData>
    <row r="1" spans="1:4" ht="15" customHeight="1">
      <c r="A1" s="164"/>
      <c r="B1" s="165"/>
      <c r="C1" s="165"/>
      <c r="D1" s="166"/>
    </row>
    <row r="2" spans="1:4" ht="25.3">
      <c r="A2" s="167" t="s">
        <v>5</v>
      </c>
      <c r="B2" s="168"/>
      <c r="C2" s="168"/>
      <c r="D2" s="169"/>
    </row>
    <row r="3" spans="1:4" ht="13.95">
      <c r="A3" s="170" t="s">
        <v>6</v>
      </c>
      <c r="B3" s="171"/>
      <c r="C3" s="171"/>
      <c r="D3" s="172"/>
    </row>
    <row r="4" spans="1:4">
      <c r="A4" s="173"/>
      <c r="B4" s="174"/>
      <c r="C4" s="174"/>
      <c r="D4" s="175"/>
    </row>
    <row r="5" spans="1:4">
      <c r="A5" s="146"/>
      <c r="B5" s="147"/>
      <c r="C5" s="147"/>
      <c r="D5" s="148"/>
    </row>
    <row r="6" spans="1:4" ht="13.2">
      <c r="A6" s="128" t="s">
        <v>33</v>
      </c>
      <c r="B6" s="131"/>
      <c r="C6" s="131"/>
      <c r="D6" s="132"/>
    </row>
    <row r="7" spans="1:4" ht="15" customHeight="1">
      <c r="A7" s="29" t="s">
        <v>43</v>
      </c>
      <c r="B7" s="161">
        <f>'Race Data Sheet'!B12</f>
        <v>43272</v>
      </c>
      <c r="C7" s="162"/>
      <c r="D7" s="163"/>
    </row>
    <row r="8" spans="1:4" ht="15" customHeight="1">
      <c r="A8" s="29" t="s">
        <v>7</v>
      </c>
      <c r="B8" s="155" t="s">
        <v>98</v>
      </c>
      <c r="C8" s="156"/>
      <c r="D8" s="157"/>
    </row>
    <row r="9" spans="1:4" ht="15" customHeight="1">
      <c r="A9" s="7" t="s">
        <v>42</v>
      </c>
      <c r="B9" s="155">
        <v>0.45</v>
      </c>
      <c r="C9" s="156"/>
      <c r="D9" s="157"/>
    </row>
    <row r="10" spans="1:4" ht="15" customHeight="1">
      <c r="A10" s="7" t="s">
        <v>8</v>
      </c>
      <c r="B10" s="155" t="str">
        <f>'Race Data Sheet'!B13:B13</f>
        <v>Ken Kaiser</v>
      </c>
      <c r="C10" s="156"/>
      <c r="D10" s="157"/>
    </row>
    <row r="11" spans="1:4" ht="15" customHeight="1">
      <c r="A11" s="8" t="s">
        <v>44</v>
      </c>
      <c r="B11" s="155" t="s">
        <v>9</v>
      </c>
      <c r="C11" s="156"/>
      <c r="D11" s="157"/>
    </row>
    <row r="12" spans="1:4" ht="15" customHeight="1">
      <c r="A12" s="158"/>
      <c r="B12" s="159"/>
      <c r="C12" s="159"/>
      <c r="D12" s="160"/>
    </row>
    <row r="13" spans="1:4" ht="15" customHeight="1">
      <c r="A13" s="128"/>
      <c r="B13" s="131"/>
      <c r="C13" s="131"/>
      <c r="D13" s="132"/>
    </row>
    <row r="14" spans="1:4" ht="15" customHeight="1">
      <c r="A14" s="9" t="s">
        <v>45</v>
      </c>
      <c r="B14" s="133">
        <v>0.58333333333333337</v>
      </c>
      <c r="C14" s="134"/>
      <c r="D14" s="135"/>
    </row>
    <row r="15" spans="1:4" ht="15" customHeight="1">
      <c r="A15" s="10" t="s">
        <v>46</v>
      </c>
      <c r="B15" s="136" t="s">
        <v>99</v>
      </c>
      <c r="C15" s="137"/>
      <c r="D15" s="138"/>
    </row>
    <row r="16" spans="1:4" ht="15" customHeight="1" thickBot="1">
      <c r="A16" s="143"/>
      <c r="B16" s="144"/>
      <c r="C16" s="144"/>
      <c r="D16" s="145"/>
    </row>
    <row r="17" spans="1:4" ht="15" customHeight="1" thickBot="1">
      <c r="A17" s="22"/>
      <c r="B17" s="23" t="s">
        <v>48</v>
      </c>
      <c r="C17" s="23" t="s">
        <v>49</v>
      </c>
      <c r="D17" s="24" t="s">
        <v>10</v>
      </c>
    </row>
    <row r="18" spans="1:4" ht="15" customHeight="1">
      <c r="A18" s="18" t="s">
        <v>11</v>
      </c>
      <c r="B18" s="87">
        <v>0</v>
      </c>
      <c r="C18" s="88">
        <v>0</v>
      </c>
      <c r="D18" s="98">
        <f>IF(C18-B18&lt;0,(100000+C18)-B18,C18-B18)</f>
        <v>0</v>
      </c>
    </row>
    <row r="19" spans="1:4" ht="15" customHeight="1">
      <c r="A19" s="11" t="s">
        <v>12</v>
      </c>
      <c r="B19" s="88">
        <v>0</v>
      </c>
      <c r="C19" s="89">
        <v>0</v>
      </c>
      <c r="D19" s="99">
        <f t="shared" ref="D19:D21" si="0">IF(C19-B19&lt;0,(100000+C19)-B19,C19-B19)</f>
        <v>0</v>
      </c>
    </row>
    <row r="20" spans="1:4" ht="15" customHeight="1">
      <c r="A20" s="11" t="s">
        <v>13</v>
      </c>
      <c r="B20" s="89">
        <v>0</v>
      </c>
      <c r="C20" s="90">
        <v>0</v>
      </c>
      <c r="D20" s="99">
        <f t="shared" si="0"/>
        <v>0</v>
      </c>
    </row>
    <row r="21" spans="1:4" ht="15" customHeight="1" thickBot="1">
      <c r="A21" s="26" t="s">
        <v>14</v>
      </c>
      <c r="B21" s="91">
        <v>0</v>
      </c>
      <c r="C21" s="91">
        <v>0</v>
      </c>
      <c r="D21" s="100">
        <f t="shared" si="0"/>
        <v>0</v>
      </c>
    </row>
    <row r="22" spans="1:4" ht="15" customHeight="1" thickBot="1">
      <c r="A22" s="139" t="s">
        <v>47</v>
      </c>
      <c r="B22" s="140"/>
      <c r="C22" s="140"/>
      <c r="D22" s="92">
        <f>AVERAGE(D18:D21)</f>
        <v>0</v>
      </c>
    </row>
    <row r="23" spans="1:4" ht="15" customHeight="1">
      <c r="A23" s="146"/>
      <c r="B23" s="147"/>
      <c r="C23" s="147"/>
      <c r="D23" s="148"/>
    </row>
    <row r="24" spans="1:4" ht="15" customHeight="1">
      <c r="A24" s="149" t="s">
        <v>53</v>
      </c>
      <c r="B24" s="150"/>
      <c r="C24" s="150"/>
      <c r="D24" s="151"/>
    </row>
    <row r="25" spans="1:4" ht="15" customHeight="1">
      <c r="A25" s="12" t="s">
        <v>94</v>
      </c>
      <c r="B25" s="152">
        <v>0</v>
      </c>
      <c r="C25" s="153"/>
      <c r="D25" s="154"/>
    </row>
    <row r="26" spans="1:4" ht="15" customHeight="1">
      <c r="A26" s="13" t="s">
        <v>54</v>
      </c>
      <c r="B26" s="136">
        <f>1.001+(0.001*B25)</f>
        <v>1.0009999999999999</v>
      </c>
      <c r="C26" s="137"/>
      <c r="D26" s="138"/>
    </row>
    <row r="27" spans="1:4" ht="15" customHeight="1">
      <c r="A27" s="14" t="s">
        <v>56</v>
      </c>
      <c r="B27" s="116">
        <f>(D22/B9)*B26</f>
        <v>0</v>
      </c>
      <c r="C27" s="117"/>
      <c r="D27" s="118"/>
    </row>
    <row r="28" spans="1:4" ht="15" customHeight="1">
      <c r="A28" s="14" t="s">
        <v>57</v>
      </c>
      <c r="B28" s="116">
        <f>B27*1.609344</f>
        <v>0</v>
      </c>
      <c r="C28" s="117"/>
      <c r="D28" s="118"/>
    </row>
    <row r="29" spans="1:4" ht="15" customHeight="1">
      <c r="A29" s="14" t="s">
        <v>95</v>
      </c>
      <c r="B29" s="116" t="s">
        <v>91</v>
      </c>
      <c r="C29" s="141"/>
      <c r="D29" s="142"/>
    </row>
    <row r="30" spans="1:4" ht="15" customHeight="1">
      <c r="A30" s="125"/>
      <c r="B30" s="126"/>
      <c r="C30" s="126"/>
      <c r="D30" s="127"/>
    </row>
    <row r="31" spans="1:4" ht="15" customHeight="1">
      <c r="A31" s="128" t="s">
        <v>50</v>
      </c>
      <c r="B31" s="131"/>
      <c r="C31" s="131"/>
      <c r="D31" s="132"/>
    </row>
    <row r="32" spans="1:4" ht="15" customHeight="1">
      <c r="A32" s="15" t="s">
        <v>45</v>
      </c>
      <c r="B32" s="133">
        <v>0.8125</v>
      </c>
      <c r="C32" s="134"/>
      <c r="D32" s="135"/>
    </row>
    <row r="33" spans="1:10" ht="15" customHeight="1">
      <c r="A33" s="10" t="s">
        <v>46</v>
      </c>
      <c r="B33" s="136" t="s">
        <v>100</v>
      </c>
      <c r="C33" s="137"/>
      <c r="D33" s="138"/>
    </row>
    <row r="34" spans="1:10" ht="15" customHeight="1" thickBot="1">
      <c r="A34" s="125"/>
      <c r="B34" s="126"/>
      <c r="C34" s="126"/>
      <c r="D34" s="127"/>
    </row>
    <row r="35" spans="1:10" ht="15" customHeight="1" thickBot="1">
      <c r="A35" s="22"/>
      <c r="B35" s="23" t="s">
        <v>48</v>
      </c>
      <c r="C35" s="23" t="s">
        <v>49</v>
      </c>
      <c r="D35" s="24" t="s">
        <v>10</v>
      </c>
    </row>
    <row r="36" spans="1:10" ht="15" customHeight="1">
      <c r="A36" s="18" t="s">
        <v>11</v>
      </c>
      <c r="B36" s="93">
        <v>98231</v>
      </c>
      <c r="C36" s="94">
        <v>2183</v>
      </c>
      <c r="D36" s="98">
        <f>IF(C36-B36&lt;0,(100000+C36)-B36,C36-B36)</f>
        <v>3952</v>
      </c>
    </row>
    <row r="37" spans="1:10" ht="15" customHeight="1">
      <c r="A37" s="11" t="s">
        <v>12</v>
      </c>
      <c r="B37" s="94">
        <v>2183</v>
      </c>
      <c r="C37" s="95">
        <v>6135</v>
      </c>
      <c r="D37" s="99">
        <f t="shared" ref="D37:D39" si="1">IF(C37-B37&lt;0,(100000+C37)-B37,C37-B37)</f>
        <v>3952</v>
      </c>
      <c r="G37" s="6"/>
      <c r="H37" s="6"/>
      <c r="I37" s="6"/>
      <c r="J37" s="6"/>
    </row>
    <row r="38" spans="1:10" ht="15" customHeight="1">
      <c r="A38" s="11" t="s">
        <v>13</v>
      </c>
      <c r="B38" s="95">
        <v>6135</v>
      </c>
      <c r="C38" s="96">
        <v>10087.5</v>
      </c>
      <c r="D38" s="99">
        <f t="shared" si="1"/>
        <v>3952.5</v>
      </c>
    </row>
    <row r="39" spans="1:10" ht="15" customHeight="1" thickBot="1">
      <c r="A39" s="11" t="s">
        <v>14</v>
      </c>
      <c r="B39" s="96">
        <v>10087.5</v>
      </c>
      <c r="C39" s="97">
        <v>14039.5</v>
      </c>
      <c r="D39" s="100">
        <f t="shared" si="1"/>
        <v>3952</v>
      </c>
    </row>
    <row r="40" spans="1:10" ht="15" customHeight="1" thickBot="1">
      <c r="A40" s="139" t="s">
        <v>47</v>
      </c>
      <c r="B40" s="140"/>
      <c r="C40" s="140"/>
      <c r="D40" s="25">
        <f>AVERAGE(D36:D39)</f>
        <v>3952.125</v>
      </c>
    </row>
    <row r="41" spans="1:10" ht="15" customHeight="1">
      <c r="A41" s="125"/>
      <c r="B41" s="126"/>
      <c r="C41" s="126"/>
      <c r="D41" s="127"/>
    </row>
    <row r="42" spans="1:10" ht="15" customHeight="1">
      <c r="A42" s="17" t="s">
        <v>58</v>
      </c>
      <c r="B42" s="116">
        <f>(D40/B9)*B26</f>
        <v>8791.2824999999993</v>
      </c>
      <c r="C42" s="117"/>
      <c r="D42" s="118"/>
    </row>
    <row r="43" spans="1:10" ht="15" customHeight="1">
      <c r="A43" s="17" t="s">
        <v>59</v>
      </c>
      <c r="B43" s="116">
        <f>B42*1.609344</f>
        <v>14148.197743680001</v>
      </c>
      <c r="C43" s="117"/>
      <c r="D43" s="118"/>
    </row>
    <row r="44" spans="1:10" ht="15" customHeight="1">
      <c r="A44" s="119"/>
      <c r="B44" s="120"/>
      <c r="C44" s="120"/>
      <c r="D44" s="121"/>
    </row>
    <row r="45" spans="1:10" s="6" customFormat="1" ht="15" customHeight="1">
      <c r="A45" s="128" t="s">
        <v>55</v>
      </c>
      <c r="B45" s="129"/>
      <c r="C45" s="129"/>
      <c r="D45" s="130"/>
      <c r="G45" s="5"/>
      <c r="H45" s="5"/>
      <c r="I45" s="5"/>
      <c r="J45" s="5"/>
    </row>
    <row r="46" spans="1:10" ht="15" customHeight="1">
      <c r="A46" s="113" t="s">
        <v>15</v>
      </c>
      <c r="B46" s="114"/>
      <c r="C46" s="114"/>
      <c r="D46" s="115"/>
    </row>
    <row r="47" spans="1:10" ht="15" customHeight="1">
      <c r="A47" s="17" t="s">
        <v>69</v>
      </c>
      <c r="B47" s="116">
        <f>MAX(B42,B27)</f>
        <v>8791.2824999999993</v>
      </c>
      <c r="C47" s="117"/>
      <c r="D47" s="118"/>
    </row>
    <row r="48" spans="1:10" ht="15" customHeight="1">
      <c r="A48" s="17" t="s">
        <v>70</v>
      </c>
      <c r="B48" s="116">
        <f>MAX(B43,B28)</f>
        <v>14148.197743680001</v>
      </c>
      <c r="C48" s="117"/>
      <c r="D48" s="118"/>
    </row>
    <row r="49" spans="1:4" ht="15" customHeight="1">
      <c r="A49" s="119"/>
      <c r="B49" s="120"/>
      <c r="C49" s="120"/>
      <c r="D49" s="121"/>
    </row>
    <row r="50" spans="1:4" ht="15" customHeight="1">
      <c r="A50" s="122" t="s">
        <v>51</v>
      </c>
      <c r="B50" s="123"/>
      <c r="C50" s="123"/>
      <c r="D50" s="124"/>
    </row>
    <row r="51" spans="1:4" ht="54" customHeight="1">
      <c r="A51" s="101"/>
      <c r="B51" s="102"/>
      <c r="C51" s="102"/>
      <c r="D51" s="103"/>
    </row>
    <row r="52" spans="1:4" ht="49.5" customHeight="1">
      <c r="A52" s="104" t="s">
        <v>52</v>
      </c>
      <c r="B52" s="105"/>
      <c r="C52" s="105"/>
      <c r="D52" s="106"/>
    </row>
    <row r="53" spans="1:4" ht="45.05" customHeight="1">
      <c r="A53" s="14"/>
      <c r="B53" s="107"/>
      <c r="C53" s="108"/>
      <c r="D53" s="109"/>
    </row>
    <row r="54" spans="1:4" ht="15" customHeight="1" thickBot="1">
      <c r="A54" s="2" t="s">
        <v>39</v>
      </c>
      <c r="B54" s="110">
        <f>'Race Data Sheet'!B12</f>
        <v>43272</v>
      </c>
      <c r="C54" s="111"/>
      <c r="D54" s="112"/>
    </row>
  </sheetData>
  <mergeCells count="44">
    <mergeCell ref="B53:D53"/>
    <mergeCell ref="B54:D54"/>
    <mergeCell ref="B25:D25"/>
    <mergeCell ref="B26:D26"/>
    <mergeCell ref="A6:D6"/>
    <mergeCell ref="A49:D49"/>
    <mergeCell ref="B27:D27"/>
    <mergeCell ref="B28:D28"/>
    <mergeCell ref="B42:D42"/>
    <mergeCell ref="B43:D43"/>
    <mergeCell ref="A44:D44"/>
    <mergeCell ref="B47:D47"/>
    <mergeCell ref="B48:D48"/>
    <mergeCell ref="A52:D52"/>
    <mergeCell ref="B10:D10"/>
    <mergeCell ref="B11:D11"/>
    <mergeCell ref="A1:D1"/>
    <mergeCell ref="A4:D4"/>
    <mergeCell ref="A5:D5"/>
    <mergeCell ref="B9:D9"/>
    <mergeCell ref="B8:D8"/>
    <mergeCell ref="B7:D7"/>
    <mergeCell ref="A46:D46"/>
    <mergeCell ref="A30:D30"/>
    <mergeCell ref="A24:D24"/>
    <mergeCell ref="A23:D23"/>
    <mergeCell ref="A22:C22"/>
    <mergeCell ref="B29:D29"/>
    <mergeCell ref="A12:D12"/>
    <mergeCell ref="A13:D13"/>
    <mergeCell ref="A2:D2"/>
    <mergeCell ref="A3:D3"/>
    <mergeCell ref="A51:D51"/>
    <mergeCell ref="A50:D50"/>
    <mergeCell ref="A41:D41"/>
    <mergeCell ref="A40:C40"/>
    <mergeCell ref="A31:D31"/>
    <mergeCell ref="A34:D34"/>
    <mergeCell ref="B32:D32"/>
    <mergeCell ref="B33:D33"/>
    <mergeCell ref="B14:D14"/>
    <mergeCell ref="B15:D15"/>
    <mergeCell ref="A16:D16"/>
    <mergeCell ref="A45:D45"/>
  </mergeCells>
  <pageMargins left="0.7" right="0.7" top="0.75" bottom="0.75" header="0.3" footer="0.3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tabSelected="1" topLeftCell="A26" workbookViewId="0">
      <selection activeCell="B36" sqref="B36:E36"/>
    </sheetView>
  </sheetViews>
  <sheetFormatPr defaultColWidth="8.73046875" defaultRowHeight="12.85"/>
  <cols>
    <col min="1" max="1" width="31.86328125" style="59" customWidth="1"/>
    <col min="2" max="3" width="9.1328125" style="59" customWidth="1"/>
    <col min="4" max="4" width="8.73046875" style="59"/>
    <col min="5" max="5" width="65.265625" style="59" customWidth="1"/>
    <col min="6" max="6" width="8.73046875" style="59"/>
    <col min="7" max="7" width="12.1328125" style="59" customWidth="1"/>
    <col min="8" max="16384" width="8.73046875" style="59"/>
  </cols>
  <sheetData>
    <row r="1" spans="1:5" ht="25.3">
      <c r="A1" s="224" t="s">
        <v>16</v>
      </c>
      <c r="B1" s="225"/>
      <c r="C1" s="225"/>
      <c r="D1" s="225"/>
      <c r="E1" s="226"/>
    </row>
    <row r="2" spans="1:5" ht="13.95">
      <c r="A2" s="227" t="s">
        <v>93</v>
      </c>
      <c r="B2" s="228"/>
      <c r="C2" s="228"/>
      <c r="D2" s="228"/>
      <c r="E2" s="229"/>
    </row>
    <row r="3" spans="1:5" ht="15" customHeight="1">
      <c r="A3" s="60"/>
      <c r="E3" s="61"/>
    </row>
    <row r="4" spans="1:5" ht="15" customHeight="1" thickBot="1">
      <c r="A4" s="60"/>
      <c r="E4" s="61"/>
    </row>
    <row r="5" spans="1:5" ht="15" customHeight="1" thickBot="1">
      <c r="A5" s="230" t="s">
        <v>33</v>
      </c>
      <c r="B5" s="202"/>
      <c r="C5" s="202"/>
      <c r="D5" s="202"/>
      <c r="E5" s="203"/>
    </row>
    <row r="6" spans="1:5" ht="15" customHeight="1">
      <c r="A6" s="62" t="s">
        <v>24</v>
      </c>
      <c r="B6" s="231" t="s">
        <v>102</v>
      </c>
      <c r="C6" s="232"/>
      <c r="D6" s="232"/>
      <c r="E6" s="233"/>
    </row>
    <row r="7" spans="1:5" ht="15" customHeight="1">
      <c r="A7" s="63" t="s">
        <v>60</v>
      </c>
      <c r="B7" s="234">
        <f>'Race Data Sheet'!B12</f>
        <v>43272</v>
      </c>
      <c r="C7" s="235"/>
      <c r="D7" s="235"/>
      <c r="E7" s="236"/>
    </row>
    <row r="8" spans="1:5" ht="15" customHeight="1" thickBot="1">
      <c r="A8" s="64" t="s">
        <v>61</v>
      </c>
      <c r="B8" s="237" t="str">
        <f>'Race Data Sheet'!B13</f>
        <v>Ken Kaiser</v>
      </c>
      <c r="C8" s="238"/>
      <c r="D8" s="238"/>
      <c r="E8" s="239"/>
    </row>
    <row r="9" spans="1:5" ht="15" customHeight="1" thickBot="1">
      <c r="A9" s="240" t="s">
        <v>37</v>
      </c>
      <c r="B9" s="241"/>
      <c r="C9" s="241"/>
      <c r="D9" s="242"/>
      <c r="E9" s="243"/>
    </row>
    <row r="10" spans="1:5" ht="15" customHeight="1">
      <c r="A10" s="65" t="s">
        <v>62</v>
      </c>
      <c r="B10" s="244" t="s">
        <v>115</v>
      </c>
      <c r="C10" s="245"/>
      <c r="D10" s="245"/>
      <c r="E10" s="246"/>
    </row>
    <row r="11" spans="1:5" ht="15" customHeight="1">
      <c r="A11" s="66" t="s">
        <v>46</v>
      </c>
      <c r="B11" s="247"/>
      <c r="C11" s="248"/>
      <c r="D11" s="248"/>
      <c r="E11" s="249"/>
    </row>
    <row r="12" spans="1:5" ht="15" customHeight="1">
      <c r="A12" s="66" t="s">
        <v>63</v>
      </c>
      <c r="B12" s="250"/>
      <c r="C12" s="251"/>
      <c r="D12" s="251"/>
      <c r="E12" s="252"/>
    </row>
    <row r="13" spans="1:5" ht="15" customHeight="1">
      <c r="A13" s="66" t="s">
        <v>46</v>
      </c>
      <c r="B13" s="247"/>
      <c r="C13" s="248"/>
      <c r="D13" s="248"/>
      <c r="E13" s="249"/>
    </row>
    <row r="14" spans="1:5" ht="15" customHeight="1">
      <c r="A14" s="66" t="s">
        <v>71</v>
      </c>
      <c r="B14" s="221">
        <f>'Calibration sheet'!B27:D27</f>
        <v>0</v>
      </c>
      <c r="C14" s="222"/>
      <c r="D14" s="222"/>
      <c r="E14" s="223"/>
    </row>
    <row r="15" spans="1:5" ht="15" customHeight="1" thickBot="1">
      <c r="A15" s="67" t="s">
        <v>72</v>
      </c>
      <c r="B15" s="253">
        <f>'Calibration sheet'!B28:D28</f>
        <v>0</v>
      </c>
      <c r="C15" s="254"/>
      <c r="D15" s="254"/>
      <c r="E15" s="255"/>
    </row>
    <row r="16" spans="1:5" ht="15" customHeight="1" thickBot="1">
      <c r="A16" s="200" t="s">
        <v>68</v>
      </c>
      <c r="B16" s="201"/>
      <c r="C16" s="201"/>
      <c r="D16" s="202"/>
      <c r="E16" s="203"/>
    </row>
    <row r="17" spans="1:9" ht="15" customHeight="1">
      <c r="A17" s="204" t="s">
        <v>92</v>
      </c>
      <c r="B17" s="206" t="s">
        <v>64</v>
      </c>
      <c r="C17" s="208" t="s">
        <v>65</v>
      </c>
      <c r="D17" s="206" t="s">
        <v>66</v>
      </c>
      <c r="E17" s="210" t="s">
        <v>67</v>
      </c>
    </row>
    <row r="18" spans="1:9" ht="15" customHeight="1">
      <c r="A18" s="205"/>
      <c r="B18" s="207"/>
      <c r="C18" s="209"/>
      <c r="D18" s="209"/>
      <c r="E18" s="211"/>
    </row>
    <row r="19" spans="1:9" s="83" customFormat="1" ht="40" customHeight="1">
      <c r="A19" s="260"/>
      <c r="B19" s="84"/>
      <c r="C19" s="261"/>
      <c r="D19" s="85"/>
      <c r="E19" s="86" t="s">
        <v>116</v>
      </c>
    </row>
    <row r="20" spans="1:9" ht="35" customHeight="1">
      <c r="A20" s="68"/>
      <c r="B20" s="58"/>
      <c r="C20" s="69">
        <v>0</v>
      </c>
      <c r="D20" s="58">
        <v>0</v>
      </c>
      <c r="E20" s="70"/>
    </row>
    <row r="21" spans="1:9" ht="35" customHeight="1">
      <c r="A21" s="68"/>
      <c r="B21" s="58"/>
      <c r="C21" s="69">
        <f>IF(B21&gt;B20,B21-B20,100000+B21-B20)</f>
        <v>100000</v>
      </c>
      <c r="D21" s="58">
        <f t="shared" ref="D21:D29" si="0">D20+C21</f>
        <v>100000</v>
      </c>
      <c r="E21" s="70"/>
    </row>
    <row r="22" spans="1:9" ht="35" customHeight="1">
      <c r="A22" s="68"/>
      <c r="B22" s="58"/>
      <c r="C22" s="69">
        <f t="shared" ref="C22:C29" si="1">IF(B22&gt;B21,B22-B21,100000+B22-B21)</f>
        <v>100000</v>
      </c>
      <c r="D22" s="58">
        <f t="shared" si="0"/>
        <v>200000</v>
      </c>
      <c r="E22" s="70"/>
    </row>
    <row r="23" spans="1:9" ht="35" customHeight="1">
      <c r="A23" s="68"/>
      <c r="B23" s="58"/>
      <c r="C23" s="69">
        <f t="shared" si="1"/>
        <v>100000</v>
      </c>
      <c r="D23" s="58">
        <f t="shared" si="0"/>
        <v>300000</v>
      </c>
      <c r="E23" s="70"/>
      <c r="I23" s="79"/>
    </row>
    <row r="24" spans="1:9" ht="35" customHeight="1">
      <c r="A24" s="68"/>
      <c r="B24" s="58"/>
      <c r="C24" s="69">
        <f t="shared" si="1"/>
        <v>100000</v>
      </c>
      <c r="D24" s="58">
        <f t="shared" si="0"/>
        <v>400000</v>
      </c>
      <c r="E24" s="70"/>
      <c r="G24" s="79"/>
      <c r="H24" s="79"/>
      <c r="I24" s="79"/>
    </row>
    <row r="25" spans="1:9" ht="35" customHeight="1">
      <c r="A25" s="68"/>
      <c r="B25" s="58"/>
      <c r="C25" s="69">
        <f t="shared" si="1"/>
        <v>100000</v>
      </c>
      <c r="D25" s="58">
        <f t="shared" si="0"/>
        <v>500000</v>
      </c>
      <c r="E25" s="70"/>
      <c r="G25" s="79"/>
      <c r="H25" s="79"/>
      <c r="I25" s="79"/>
    </row>
    <row r="26" spans="1:9" ht="35" customHeight="1">
      <c r="A26" s="68"/>
      <c r="B26" s="58"/>
      <c r="C26" s="69">
        <f t="shared" si="1"/>
        <v>100000</v>
      </c>
      <c r="D26" s="58">
        <f t="shared" si="0"/>
        <v>600000</v>
      </c>
      <c r="E26" s="70"/>
    </row>
    <row r="27" spans="1:9" ht="35" customHeight="1">
      <c r="A27" s="68"/>
      <c r="B27" s="58"/>
      <c r="C27" s="69">
        <f t="shared" si="1"/>
        <v>100000</v>
      </c>
      <c r="D27" s="58">
        <f t="shared" si="0"/>
        <v>700000</v>
      </c>
      <c r="E27" s="70"/>
      <c r="G27" s="79"/>
      <c r="H27" s="79"/>
      <c r="I27" s="79"/>
    </row>
    <row r="28" spans="1:9" ht="35" customHeight="1">
      <c r="A28" s="68"/>
      <c r="B28" s="58"/>
      <c r="C28" s="69">
        <f t="shared" si="1"/>
        <v>100000</v>
      </c>
      <c r="D28" s="58">
        <f t="shared" si="0"/>
        <v>800000</v>
      </c>
      <c r="E28" s="70"/>
      <c r="G28" s="79"/>
      <c r="H28" s="79"/>
      <c r="I28" s="79"/>
    </row>
    <row r="29" spans="1:9" ht="35" customHeight="1">
      <c r="A29" s="68"/>
      <c r="B29" s="58"/>
      <c r="C29" s="69">
        <f t="shared" si="1"/>
        <v>100000</v>
      </c>
      <c r="D29" s="58">
        <f t="shared" si="0"/>
        <v>900000</v>
      </c>
      <c r="E29" s="70"/>
      <c r="G29" s="79"/>
      <c r="H29" s="79"/>
      <c r="I29" s="79"/>
    </row>
    <row r="30" spans="1:9" ht="35" customHeight="1">
      <c r="A30" s="68"/>
      <c r="B30" s="58"/>
      <c r="C30" s="69">
        <f>IF(B30&gt;B29,B30-B29,100000+B30-B29)</f>
        <v>100000</v>
      </c>
      <c r="D30" s="58">
        <f>D29+C30</f>
        <v>1000000</v>
      </c>
      <c r="E30" s="70"/>
    </row>
    <row r="31" spans="1:9" ht="15" customHeight="1" thickBot="1">
      <c r="A31" s="212"/>
      <c r="B31" s="213"/>
      <c r="C31" s="213"/>
      <c r="D31" s="213"/>
      <c r="E31" s="214"/>
    </row>
    <row r="32" spans="1:9" ht="15" customHeight="1">
      <c r="A32" s="71" t="s">
        <v>73</v>
      </c>
      <c r="B32" s="215">
        <f>'Calibration sheet'!B47:D47</f>
        <v>8791.2824999999993</v>
      </c>
      <c r="C32" s="216"/>
      <c r="D32" s="216"/>
      <c r="E32" s="217"/>
    </row>
    <row r="33" spans="1:5" ht="15" customHeight="1" thickBot="1">
      <c r="A33" s="72" t="s">
        <v>74</v>
      </c>
      <c r="B33" s="192">
        <f>'Calibration sheet'!B48:D48</f>
        <v>14148.197743680001</v>
      </c>
      <c r="C33" s="193"/>
      <c r="D33" s="193"/>
      <c r="E33" s="194"/>
    </row>
    <row r="34" spans="1:5" ht="15" customHeight="1">
      <c r="A34" s="73"/>
      <c r="B34" s="74"/>
      <c r="C34" s="74"/>
      <c r="D34" s="74"/>
      <c r="E34" s="75"/>
    </row>
    <row r="35" spans="1:5" ht="15" customHeight="1">
      <c r="A35" s="218" t="s">
        <v>75</v>
      </c>
      <c r="B35" s="219"/>
      <c r="C35" s="219"/>
      <c r="D35" s="219"/>
      <c r="E35" s="220"/>
    </row>
    <row r="36" spans="1:5" ht="15" customHeight="1">
      <c r="A36" s="76" t="s">
        <v>76</v>
      </c>
      <c r="B36" s="186">
        <f>IF(B32&gt;B14,B32-B14,0)</f>
        <v>8791.2824999999993</v>
      </c>
      <c r="C36" s="187"/>
      <c r="D36" s="187"/>
      <c r="E36" s="188"/>
    </row>
    <row r="37" spans="1:5" ht="15" customHeight="1">
      <c r="A37" s="77" t="s">
        <v>77</v>
      </c>
      <c r="B37" s="186">
        <f>IF(B33&gt;B15,B33-B15,0)</f>
        <v>14148.197743680001</v>
      </c>
      <c r="C37" s="187"/>
      <c r="D37" s="187"/>
      <c r="E37" s="188"/>
    </row>
    <row r="38" spans="1:5" ht="15" customHeight="1">
      <c r="A38" s="73" t="s">
        <v>79</v>
      </c>
      <c r="B38" s="195">
        <v>10000</v>
      </c>
      <c r="C38" s="196"/>
      <c r="D38" s="196"/>
      <c r="E38" s="197"/>
    </row>
    <row r="39" spans="1:5" ht="15" customHeight="1">
      <c r="A39" s="66" t="s">
        <v>78</v>
      </c>
      <c r="B39" s="186">
        <f>(B38/1000)*B36</f>
        <v>87912.824999999997</v>
      </c>
      <c r="C39" s="187"/>
      <c r="D39" s="187"/>
      <c r="E39" s="188"/>
    </row>
    <row r="40" spans="1:5" ht="15" customHeight="1">
      <c r="A40" s="78" t="s">
        <v>81</v>
      </c>
      <c r="B40" s="186">
        <f>B39*((1/B32)*1000)</f>
        <v>10000</v>
      </c>
      <c r="C40" s="198"/>
      <c r="D40" s="198"/>
      <c r="E40" s="199"/>
    </row>
    <row r="41" spans="1:5" ht="13.6" thickBot="1">
      <c r="A41" s="189" t="s">
        <v>80</v>
      </c>
      <c r="B41" s="190"/>
      <c r="C41" s="190"/>
      <c r="D41" s="190"/>
      <c r="E41" s="191"/>
    </row>
  </sheetData>
  <mergeCells count="29">
    <mergeCell ref="A31:E31"/>
    <mergeCell ref="B32:E32"/>
    <mergeCell ref="A35:E35"/>
    <mergeCell ref="B14:E14"/>
    <mergeCell ref="A1:E1"/>
    <mergeCell ref="A2:E2"/>
    <mergeCell ref="A5:E5"/>
    <mergeCell ref="B6:E6"/>
    <mergeCell ref="B7:E7"/>
    <mergeCell ref="B8:E8"/>
    <mergeCell ref="A9:E9"/>
    <mergeCell ref="B10:E10"/>
    <mergeCell ref="B11:E11"/>
    <mergeCell ref="B12:E12"/>
    <mergeCell ref="B13:E13"/>
    <mergeCell ref="B15:E15"/>
    <mergeCell ref="A16:E16"/>
    <mergeCell ref="A17:A18"/>
    <mergeCell ref="B17:B18"/>
    <mergeCell ref="C17:C18"/>
    <mergeCell ref="D17:D18"/>
    <mergeCell ref="E17:E18"/>
    <mergeCell ref="B36:E36"/>
    <mergeCell ref="A41:E41"/>
    <mergeCell ref="B33:E33"/>
    <mergeCell ref="B37:E37"/>
    <mergeCell ref="B38:E38"/>
    <mergeCell ref="B39:E39"/>
    <mergeCell ref="B40:E40"/>
  </mergeCells>
  <pageMargins left="0.7" right="0.7" top="0.75" bottom="0.75" header="0.3" footer="0.3"/>
  <pageSetup scale="7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topLeftCell="A139" zoomScaleNormal="100" workbookViewId="0">
      <selection activeCell="A35" sqref="A35"/>
    </sheetView>
  </sheetViews>
  <sheetFormatPr defaultRowHeight="14.35"/>
  <sheetData>
    <row r="1" spans="1:20" ht="25.3">
      <c r="A1" s="256" t="s">
        <v>82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81"/>
      <c r="T1" s="81"/>
    </row>
    <row r="7" spans="1:20">
      <c r="A7" s="80"/>
    </row>
  </sheetData>
  <mergeCells count="1">
    <mergeCell ref="A1:R1"/>
  </mergeCells>
  <pageMargins left="0.7" right="0.7" top="0.75" bottom="0.75" header="0.3" footer="0.3"/>
  <pageSetup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"/>
  <sheetViews>
    <sheetView zoomScaleNormal="100" workbookViewId="0">
      <selection activeCell="F60" sqref="F60"/>
    </sheetView>
  </sheetViews>
  <sheetFormatPr defaultRowHeight="14.35"/>
  <sheetData>
    <row r="1" spans="1:10" ht="25.65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0">
      <c r="A2" s="257" t="s">
        <v>96</v>
      </c>
      <c r="B2" s="257"/>
      <c r="C2" s="257"/>
      <c r="D2" s="257"/>
      <c r="E2" s="257"/>
      <c r="F2" s="257"/>
      <c r="G2" s="257"/>
      <c r="H2" s="257"/>
      <c r="I2" s="257"/>
    </row>
  </sheetData>
  <mergeCells count="2">
    <mergeCell ref="A2:I2"/>
    <mergeCell ref="A1:J1"/>
  </mergeCells>
  <pageMargins left="0.7" right="0.7" top="0.75" bottom="0.75" header="0.3" footer="0.3"/>
  <pageSetup scale="98" fitToHeight="0" orientation="portrait" r:id="rId1"/>
  <rowBreaks count="3" manualBreakCount="3">
    <brk id="47" max="16383" man="1"/>
    <brk id="94" max="16383" man="1"/>
    <brk id="14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"/>
  <sheetViews>
    <sheetView topLeftCell="A70" zoomScale="70" zoomScaleNormal="70" workbookViewId="0">
      <selection activeCell="K24" sqref="K24"/>
    </sheetView>
  </sheetViews>
  <sheetFormatPr defaultRowHeight="14.35"/>
  <sheetData>
    <row r="1" spans="1:15" ht="25.65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2" spans="1:15">
      <c r="A2" s="257" t="s">
        <v>83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</sheetData>
  <mergeCells count="2">
    <mergeCell ref="A1:O1"/>
    <mergeCell ref="A2:O2"/>
  </mergeCells>
  <pageMargins left="0.7" right="0.7" top="0.75" bottom="0.75" header="0.3" footer="0.3"/>
  <pageSetup scale="8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"/>
  <sheetViews>
    <sheetView zoomScale="70" zoomScaleNormal="70" workbookViewId="0">
      <selection activeCell="A2" sqref="A2:O2"/>
    </sheetView>
  </sheetViews>
  <sheetFormatPr defaultRowHeight="14.35"/>
  <sheetData>
    <row r="1" spans="1:15" ht="25.65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2" spans="1:15">
      <c r="A2" s="257" t="s">
        <v>84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</sheetData>
  <mergeCells count="2">
    <mergeCell ref="A1:O1"/>
    <mergeCell ref="A2:O2"/>
  </mergeCells>
  <pageMargins left="0.7" right="0.7" top="0.75" bottom="0.75" header="0.3" footer="0.3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Race Data Sheet</vt:lpstr>
      <vt:lpstr>Calibration sheet</vt:lpstr>
      <vt:lpstr>Measurement</vt:lpstr>
      <vt:lpstr>Map of Course</vt:lpstr>
      <vt:lpstr>Reference Points</vt:lpstr>
      <vt:lpstr>Start Layout</vt:lpstr>
      <vt:lpstr>Finish Layout</vt:lpstr>
      <vt:lpstr>Measurement!Print_Area</vt:lpstr>
      <vt:lpstr>'Reference Points'!Print_Area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2018-06-29T08:42:39Z</cp:lastPrinted>
  <dcterms:created xsi:type="dcterms:W3CDTF">2016-03-21T10:43:04Z</dcterms:created>
  <dcterms:modified xsi:type="dcterms:W3CDTF">2018-07-14T10:19:56Z</dcterms:modified>
</cp:coreProperties>
</file>